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CFS" sheetId="1" r:id="rId1"/>
  </sheets>
  <externalReferences>
    <externalReference r:id="rId2"/>
    <externalReference r:id="rId3"/>
  </externalReferences>
  <definedNames>
    <definedName name="_xlnm.Print_Area" localSheetId="0">CFS!$A$1:$E$61</definedName>
  </definedNames>
  <calcPr calcId="124519"/>
</workbook>
</file>

<file path=xl/calcChain.xml><?xml version="1.0" encoding="utf-8"?>
<calcChain xmlns="http://schemas.openxmlformats.org/spreadsheetml/2006/main">
  <c r="B1" i="1"/>
  <c r="B3"/>
  <c r="D10"/>
  <c r="E10"/>
  <c r="F10"/>
  <c r="D11"/>
  <c r="D14" s="1"/>
  <c r="D22" s="1"/>
  <c r="D24" s="1"/>
  <c r="E11"/>
  <c r="F11"/>
  <c r="F14" s="1"/>
  <c r="F22" s="1"/>
  <c r="F24" s="1"/>
  <c r="D12"/>
  <c r="E12"/>
  <c r="F12"/>
  <c r="D13"/>
  <c r="E13"/>
  <c r="F13"/>
  <c r="E14"/>
  <c r="G14"/>
  <c r="D17"/>
  <c r="E17"/>
  <c r="F17"/>
  <c r="D18"/>
  <c r="E18"/>
  <c r="F18"/>
  <c r="D19"/>
  <c r="E19"/>
  <c r="F19"/>
  <c r="D20"/>
  <c r="E20"/>
  <c r="F20"/>
  <c r="E22"/>
  <c r="G22"/>
  <c r="E24"/>
  <c r="D27"/>
  <c r="E27"/>
  <c r="F27"/>
  <c r="D28"/>
  <c r="E28"/>
  <c r="E31" s="1"/>
  <c r="E36" s="1"/>
  <c r="F28"/>
  <c r="D29"/>
  <c r="D30" s="1"/>
  <c r="D31" s="1"/>
  <c r="E29"/>
  <c r="F29"/>
  <c r="F30" s="1"/>
  <c r="F31" s="1"/>
  <c r="E30"/>
  <c r="D33"/>
  <c r="E33"/>
  <c r="F33"/>
  <c r="D34"/>
  <c r="D35" s="1"/>
  <c r="E34"/>
  <c r="F34"/>
  <c r="F35" s="1"/>
  <c r="E35"/>
  <c r="F37"/>
  <c r="D40"/>
  <c r="E40"/>
  <c r="F40"/>
  <c r="D42"/>
  <c r="D43" s="1"/>
  <c r="E42"/>
  <c r="F42"/>
  <c r="F43" s="1"/>
  <c r="E43"/>
  <c r="G44"/>
  <c r="B58"/>
  <c r="B59"/>
  <c r="D36" l="1"/>
  <c r="F36"/>
  <c r="F38" s="1"/>
  <c r="E37" l="1"/>
  <c r="E38" s="1"/>
  <c r="F44"/>
  <c r="D37" l="1"/>
  <c r="D38" s="1"/>
  <c r="D44" s="1"/>
  <c r="E44"/>
</calcChain>
</file>

<file path=xl/sharedStrings.xml><?xml version="1.0" encoding="utf-8"?>
<sst xmlns="http://schemas.openxmlformats.org/spreadsheetml/2006/main" count="56" uniqueCount="53">
  <si>
    <t>DIN:06624897</t>
  </si>
  <si>
    <t>Director</t>
  </si>
  <si>
    <t>SAHIL MINHAJ KHAN</t>
  </si>
  <si>
    <t>Jyotirgamya Enterprises Limited</t>
  </si>
  <si>
    <t>For and on behalf of the Board of Directors</t>
  </si>
  <si>
    <t>This is the cash flow statement referred to our report of even date.</t>
  </si>
  <si>
    <t>2. Previous Year figures has been regrouped wherever necessary to confirm the current years classification.</t>
  </si>
  <si>
    <t>1. The above Cash Flow Statement has been prepared under the Indirect Method as set out in Indian Accounting Standard-7 (Ind AS- 7) on Statement of Cash Flows issued by the Institute of Chartered Accountants of India.</t>
  </si>
  <si>
    <t xml:space="preserve">Notes:- </t>
  </si>
  <si>
    <t>Total</t>
  </si>
  <si>
    <t>Current Accounts</t>
  </si>
  <si>
    <t>Balances with Scheduled Banks</t>
  </si>
  <si>
    <t>Cash in hand</t>
  </si>
  <si>
    <t>Cash and Cash Equivalents at the End of the Year Comprises of</t>
  </si>
  <si>
    <t>Cash and Cash Equivalents at the End of the Year</t>
  </si>
  <si>
    <t>Cash and Cash Equivalents at the Beginning of the Year</t>
  </si>
  <si>
    <t>Net Increase in Cash and Cash Equivalents (A+B+C)</t>
  </si>
  <si>
    <t xml:space="preserve">Net Cash generated from / (Used in ) Financing Activities (C) </t>
  </si>
  <si>
    <t>Interest Paid</t>
  </si>
  <si>
    <t>Inter Corporate Loan Taken / (Repaid)</t>
  </si>
  <si>
    <t>Cash flow from Financing  Activities</t>
  </si>
  <si>
    <t>C</t>
  </si>
  <si>
    <t xml:space="preserve">Net Cash generated from / (Used in ) Investing Activities (B) </t>
  </si>
  <si>
    <t>Interest Income</t>
  </si>
  <si>
    <t>Profit / Loss on sale of investments</t>
  </si>
  <si>
    <t>Inter Corporate Loan (Given)/ Received Back</t>
  </si>
  <si>
    <t xml:space="preserve">Inter Corporate Investment </t>
  </si>
  <si>
    <t>Purchase of Fixed assets</t>
  </si>
  <si>
    <t>Cash flow from Investing Activities</t>
  </si>
  <si>
    <t>B</t>
  </si>
  <si>
    <t xml:space="preserve">Net Cash generated from / (Used in ) Operating Activities (A) </t>
  </si>
  <si>
    <t>Taxes (Paid) /Refund Received (Net of TDS)</t>
  </si>
  <si>
    <t xml:space="preserve">Cash generated from / (Used in) Operating Activities </t>
  </si>
  <si>
    <t>Increase/ Decrease other Current Liabilities</t>
  </si>
  <si>
    <t>Increase/ Decrease other Current Assets</t>
  </si>
  <si>
    <t>Increase/ Decrease in Stock</t>
  </si>
  <si>
    <t>Increase/ Decrease in Debtors</t>
  </si>
  <si>
    <t>Adjustements for changes in Working Capital</t>
  </si>
  <si>
    <t>Operating Profit / (Loss) before working Capital Changes</t>
  </si>
  <si>
    <t>Interest paid</t>
  </si>
  <si>
    <t>Other Income</t>
  </si>
  <si>
    <t>Depreciation written off</t>
  </si>
  <si>
    <t>Net Profit / (Loss) before Tax</t>
  </si>
  <si>
    <t>Cash flow from Operating Activities</t>
  </si>
  <si>
    <t>A</t>
  </si>
  <si>
    <t>31.03.2017</t>
  </si>
  <si>
    <t>31.03.2018</t>
  </si>
  <si>
    <t>31.03.2019</t>
  </si>
  <si>
    <t>31.03.2020</t>
  </si>
  <si>
    <t>For the period ended</t>
  </si>
  <si>
    <t>PARTICULARS</t>
  </si>
  <si>
    <t>CASH FLOW STATEMENT FOR THE PERIOD ENDED 31ST MARCH 2020</t>
  </si>
  <si>
    <t>CIN: L24100DL1986PLC234423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</si>
</sst>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 * #,##0.00_ ;_ * \-#,##0.00_ ;_ * &quot;-&quot;??_ ;_ @_ "/>
    <numFmt numFmtId="165" formatCode="_-* #,##0_-;\-* #,##0_-;_-* &quot;-&quot;??_-;_-@_-"/>
    <numFmt numFmtId="166" formatCode="_(* #,##0_);_(* \(#,##0\);_(* &quot;-&quot;??_);_(@_)"/>
    <numFmt numFmtId="167" formatCode="&quot;£&quot;#,##0;[Red]\-&quot;£&quot;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 applyBorder="1"/>
    <xf numFmtId="0" fontId="5" fillId="0" borderId="7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/>
    <xf numFmtId="0" fontId="2" fillId="0" borderId="10" xfId="0" applyFont="1" applyBorder="1"/>
    <xf numFmtId="0" fontId="5" fillId="0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8" xfId="0" applyFont="1" applyBorder="1"/>
    <xf numFmtId="0" fontId="5" fillId="0" borderId="9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8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3" fontId="2" fillId="0" borderId="0" xfId="1" applyFont="1" applyBorder="1"/>
    <xf numFmtId="43" fontId="2" fillId="0" borderId="8" xfId="1" applyFont="1" applyBorder="1"/>
    <xf numFmtId="164" fontId="2" fillId="0" borderId="0" xfId="0" applyNumberFormat="1" applyFont="1"/>
    <xf numFmtId="37" fontId="3" fillId="0" borderId="11" xfId="2" applyNumberFormat="1" applyFont="1" applyBorder="1"/>
    <xf numFmtId="37" fontId="3" fillId="0" borderId="12" xfId="2" applyNumberFormat="1" applyFont="1" applyBorder="1"/>
    <xf numFmtId="37" fontId="3" fillId="0" borderId="13" xfId="2" applyNumberFormat="1" applyFont="1" applyBorder="1"/>
    <xf numFmtId="0" fontId="3" fillId="0" borderId="11" xfId="0" applyFont="1" applyBorder="1"/>
    <xf numFmtId="0" fontId="2" fillId="0" borderId="14" xfId="0" applyFont="1" applyBorder="1"/>
    <xf numFmtId="165" fontId="2" fillId="0" borderId="15" xfId="3" applyNumberFormat="1" applyFont="1" applyBorder="1"/>
    <xf numFmtId="165" fontId="2" fillId="0" borderId="7" xfId="3" applyNumberFormat="1" applyFont="1" applyBorder="1"/>
    <xf numFmtId="165" fontId="2" fillId="0" borderId="16" xfId="3" applyNumberFormat="1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6" xfId="0" applyFont="1" applyBorder="1"/>
    <xf numFmtId="166" fontId="3" fillId="0" borderId="12" xfId="3" applyNumberFormat="1" applyFont="1" applyBorder="1"/>
    <xf numFmtId="166" fontId="3" fillId="0" borderId="13" xfId="3" applyNumberFormat="1" applyFont="1" applyBorder="1"/>
    <xf numFmtId="166" fontId="3" fillId="0" borderId="11" xfId="3" applyNumberFormat="1" applyFont="1" applyBorder="1"/>
    <xf numFmtId="0" fontId="3" fillId="0" borderId="17" xfId="0" applyFont="1" applyBorder="1"/>
    <xf numFmtId="37" fontId="2" fillId="0" borderId="15" xfId="2" applyNumberFormat="1" applyFont="1" applyBorder="1"/>
    <xf numFmtId="37" fontId="2" fillId="0" borderId="12" xfId="0" applyNumberFormat="1" applyFont="1" applyBorder="1"/>
    <xf numFmtId="37" fontId="2" fillId="0" borderId="13" xfId="0" applyNumberFormat="1" applyFont="1" applyBorder="1"/>
    <xf numFmtId="37" fontId="2" fillId="0" borderId="11" xfId="0" applyNumberFormat="1" applyFont="1" applyBorder="1"/>
    <xf numFmtId="166" fontId="2" fillId="0" borderId="0" xfId="0" applyNumberFormat="1" applyFont="1"/>
    <xf numFmtId="0" fontId="3" fillId="0" borderId="11" xfId="0" applyFont="1" applyBorder="1" applyAlignment="1">
      <alignment horizontal="right"/>
    </xf>
    <xf numFmtId="166" fontId="3" fillId="0" borderId="7" xfId="3" applyNumberFormat="1" applyFont="1" applyBorder="1"/>
    <xf numFmtId="166" fontId="3" fillId="0" borderId="16" xfId="3" applyNumberFormat="1" applyFont="1" applyBorder="1"/>
    <xf numFmtId="166" fontId="3" fillId="0" borderId="15" xfId="3" applyNumberFormat="1" applyFont="1" applyBorder="1"/>
    <xf numFmtId="0" fontId="3" fillId="0" borderId="11" xfId="0" applyFont="1" applyBorder="1" applyAlignment="1">
      <alignment horizontal="left"/>
    </xf>
    <xf numFmtId="166" fontId="2" fillId="0" borderId="15" xfId="3" applyNumberFormat="1" applyFont="1" applyBorder="1"/>
    <xf numFmtId="166" fontId="2" fillId="0" borderId="1" xfId="3" applyNumberFormat="1" applyFont="1" applyBorder="1"/>
    <xf numFmtId="166" fontId="2" fillId="0" borderId="18" xfId="3" applyNumberFormat="1" applyFont="1" applyBorder="1"/>
    <xf numFmtId="166" fontId="2" fillId="0" borderId="19" xfId="3" applyNumberFormat="1" applyFont="1" applyBorder="1"/>
    <xf numFmtId="166" fontId="2" fillId="0" borderId="15" xfId="2" applyNumberFormat="1" applyFont="1" applyBorder="1"/>
    <xf numFmtId="166" fontId="2" fillId="0" borderId="7" xfId="3" applyNumberFormat="1" applyFont="1" applyBorder="1"/>
    <xf numFmtId="166" fontId="2" fillId="0" borderId="16" xfId="3" applyNumberFormat="1" applyFont="1" applyBorder="1"/>
    <xf numFmtId="0" fontId="3" fillId="0" borderId="20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7" xfId="0" applyFont="1" applyBorder="1" applyAlignment="1">
      <alignment horizontal="center"/>
    </xf>
    <xf numFmtId="165" fontId="2" fillId="0" borderId="19" xfId="3" applyNumberFormat="1" applyFont="1" applyBorder="1"/>
    <xf numFmtId="165" fontId="2" fillId="0" borderId="1" xfId="3" applyNumberFormat="1" applyFont="1" applyBorder="1"/>
    <xf numFmtId="43" fontId="2" fillId="0" borderId="18" xfId="3" applyNumberFormat="1" applyFont="1" applyBorder="1"/>
    <xf numFmtId="43" fontId="2" fillId="0" borderId="19" xfId="3" applyNumberFormat="1" applyFont="1" applyBorder="1"/>
    <xf numFmtId="166" fontId="2" fillId="0" borderId="7" xfId="2" applyNumberFormat="1" applyFont="1" applyBorder="1"/>
    <xf numFmtId="0" fontId="3" fillId="0" borderId="7" xfId="0" applyFont="1" applyBorder="1"/>
    <xf numFmtId="0" fontId="3" fillId="0" borderId="15" xfId="0" applyFont="1" applyBorder="1"/>
    <xf numFmtId="166" fontId="3" fillId="0" borderId="19" xfId="3" applyNumberFormat="1" applyFont="1" applyBorder="1"/>
    <xf numFmtId="166" fontId="3" fillId="0" borderId="1" xfId="3" applyNumberFormat="1" applyFont="1" applyBorder="1"/>
    <xf numFmtId="165" fontId="2" fillId="0" borderId="19" xfId="2" applyNumberFormat="1" applyFont="1" applyBorder="1"/>
    <xf numFmtId="165" fontId="2" fillId="0" borderId="1" xfId="2" applyNumberFormat="1" applyFont="1" applyBorder="1"/>
    <xf numFmtId="43" fontId="2" fillId="0" borderId="8" xfId="3" applyNumberFormat="1" applyFont="1" applyBorder="1"/>
    <xf numFmtId="43" fontId="2" fillId="0" borderId="7" xfId="3" applyNumberFormat="1" applyFont="1" applyBorder="1"/>
    <xf numFmtId="165" fontId="2" fillId="0" borderId="7" xfId="0" applyNumberFormat="1" applyFont="1" applyBorder="1"/>
    <xf numFmtId="165" fontId="2" fillId="0" borderId="8" xfId="3" applyNumberFormat="1" applyFont="1" applyBorder="1"/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3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9">
    <cellStyle name="Comma" xfId="1" builtinId="3"/>
    <cellStyle name="Comma 10" xfId="3"/>
    <cellStyle name="Comma 2" xfId="2"/>
    <cellStyle name="Comma 3" xfId="4"/>
    <cellStyle name="Comma 3 3" xfId="5"/>
    <cellStyle name="Normal" xfId="0" builtinId="0"/>
    <cellStyle name="Normal 10" xfId="6"/>
    <cellStyle name="Normal 2" xfId="7"/>
    <cellStyle name="Percent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CHIT/Google%20Drive/Srishti/Listed%20Companies/JEL/Quarterly%20Compliance/6.Mar%2020/Financials/JEL_IndAs%2020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a-pc\D%20DRIVE\DIKSHITA\Financial%20Year%202017-18\JEL\BS%202017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SOCE"/>
      <sheetName val="SC"/>
      <sheetName val="Reserve"/>
      <sheetName val="PL Schedules"/>
      <sheetName val="BS Schedules"/>
      <sheetName val="PPE_Final"/>
      <sheetName val="Sheet1"/>
    </sheetNames>
    <sheetDataSet>
      <sheetData sheetId="0">
        <row r="2">
          <cell r="B2" t="str">
            <v>Regd. Office: Office No. 3,IInd Floor, P 37/38, Gomti Complex, Pandav Nagar, Mayur Vihar, Phase-1 New Delhi,East Delhi 110091</v>
          </cell>
        </row>
        <row r="16">
          <cell r="D16">
            <v>3846187.5</v>
          </cell>
          <cell r="E16">
            <v>3961313</v>
          </cell>
          <cell r="F16">
            <v>4897125</v>
          </cell>
          <cell r="G16">
            <v>7547125</v>
          </cell>
        </row>
        <row r="17">
          <cell r="D17">
            <v>10812000</v>
          </cell>
          <cell r="E17">
            <v>10812000</v>
          </cell>
          <cell r="F17">
            <v>5763667</v>
          </cell>
          <cell r="G17">
            <v>7220041</v>
          </cell>
        </row>
        <row r="25">
          <cell r="D25">
            <v>201440</v>
          </cell>
          <cell r="E25">
            <v>245600</v>
          </cell>
          <cell r="F25">
            <v>1245110</v>
          </cell>
          <cell r="G25">
            <v>1245110</v>
          </cell>
        </row>
        <row r="28">
          <cell r="D28">
            <v>2218200</v>
          </cell>
          <cell r="E28">
            <v>3395256</v>
          </cell>
          <cell r="F28">
            <v>2049600</v>
          </cell>
          <cell r="G28">
            <v>8325497</v>
          </cell>
        </row>
        <row r="31">
          <cell r="D31">
            <v>2613638</v>
          </cell>
          <cell r="E31">
            <v>2050947</v>
          </cell>
          <cell r="F31">
            <v>9941424</v>
          </cell>
          <cell r="G31">
            <v>15076950</v>
          </cell>
        </row>
        <row r="50">
          <cell r="D50">
            <v>0</v>
          </cell>
          <cell r="E50">
            <v>240913</v>
          </cell>
          <cell r="F50">
            <v>534057</v>
          </cell>
          <cell r="G50">
            <v>798050</v>
          </cell>
        </row>
        <row r="67">
          <cell r="D67">
            <v>6580823</v>
          </cell>
          <cell r="E67">
            <v>7430633</v>
          </cell>
          <cell r="F67">
            <v>9123646</v>
          </cell>
          <cell r="G67">
            <v>8652000</v>
          </cell>
        </row>
        <row r="85">
          <cell r="B85" t="str">
            <v>Place: New Delhi</v>
          </cell>
        </row>
        <row r="86">
          <cell r="B86" t="str">
            <v xml:space="preserve">Date: 31th July,2020 </v>
          </cell>
        </row>
      </sheetData>
      <sheetData sheetId="1">
        <row r="10">
          <cell r="D10">
            <v>316094</v>
          </cell>
          <cell r="E10">
            <v>271403</v>
          </cell>
        </row>
        <row r="18">
          <cell r="D18">
            <v>112386</v>
          </cell>
          <cell r="E18">
            <v>165087</v>
          </cell>
          <cell r="F18">
            <v>242509</v>
          </cell>
        </row>
        <row r="23">
          <cell r="D23">
            <v>-541305.54</v>
          </cell>
          <cell r="E23">
            <v>-1255227</v>
          </cell>
          <cell r="F23">
            <v>-15894440</v>
          </cell>
        </row>
      </sheetData>
      <sheetData sheetId="2"/>
      <sheetData sheetId="3"/>
      <sheetData sheetId="4"/>
      <sheetData sheetId="5">
        <row r="20">
          <cell r="E20">
            <v>287585</v>
          </cell>
        </row>
        <row r="22">
          <cell r="C22">
            <v>0</v>
          </cell>
          <cell r="D22">
            <v>0</v>
          </cell>
          <cell r="E22">
            <v>149957</v>
          </cell>
        </row>
        <row r="23">
          <cell r="E23">
            <v>345000</v>
          </cell>
        </row>
        <row r="56">
          <cell r="C56">
            <v>11330.55</v>
          </cell>
          <cell r="D56">
            <v>42316</v>
          </cell>
          <cell r="E56">
            <v>71467</v>
          </cell>
        </row>
      </sheetData>
      <sheetData sheetId="6">
        <row r="62">
          <cell r="C62">
            <v>3609</v>
          </cell>
          <cell r="D62">
            <v>126338</v>
          </cell>
          <cell r="E62">
            <v>35838</v>
          </cell>
        </row>
        <row r="64">
          <cell r="C64">
            <v>64962</v>
          </cell>
          <cell r="D64">
            <v>688225</v>
          </cell>
          <cell r="E64">
            <v>423212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cash flow"/>
      <sheetName val="Share capital"/>
      <sheetName val="Sch BS Liab"/>
      <sheetName val="Fixed Assets"/>
      <sheetName val="Schedule of BS (Assets)"/>
      <sheetName val="Schedule of PL"/>
      <sheetName val="GROUPING"/>
      <sheetName val="Computation"/>
      <sheetName val="Depreciation"/>
      <sheetName val="Sheet2"/>
      <sheetName val="Sheet1"/>
      <sheetName val="FA- IT Act"/>
    </sheetNames>
    <sheetDataSet>
      <sheetData sheetId="0">
        <row r="2">
          <cell r="B2" t="str">
            <v>JYOTIRGAMYA ENTERPRISES LIMITED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view="pageBreakPreview" topLeftCell="B41" zoomScaleSheetLayoutView="100" workbookViewId="0">
      <selection activeCell="J64" sqref="J64"/>
    </sheetView>
  </sheetViews>
  <sheetFormatPr defaultRowHeight="15"/>
  <cols>
    <col min="1" max="1" width="0.5703125" style="1" hidden="1" customWidth="1"/>
    <col min="2" max="2" width="4.7109375" style="1" customWidth="1"/>
    <col min="3" max="3" width="64.140625" style="1" customWidth="1"/>
    <col min="4" max="4" width="24.140625" style="1" customWidth="1"/>
    <col min="5" max="5" width="24.7109375" style="1" customWidth="1"/>
    <col min="6" max="6" width="24.85546875" style="1" hidden="1" customWidth="1"/>
    <col min="7" max="7" width="25" style="1" hidden="1" customWidth="1"/>
    <col min="8" max="8" width="15" style="1" bestFit="1" customWidth="1"/>
    <col min="9" max="16384" width="9.140625" style="1"/>
  </cols>
  <sheetData>
    <row r="1" spans="1:9">
      <c r="A1" s="117"/>
      <c r="B1" s="116" t="str">
        <f>[2]BS!B2</f>
        <v>JYOTIRGAMYA ENTERPRISES LIMITED</v>
      </c>
      <c r="C1" s="115"/>
      <c r="D1" s="115"/>
      <c r="E1" s="114"/>
      <c r="F1" s="113"/>
      <c r="G1" s="112"/>
    </row>
    <row r="2" spans="1:9">
      <c r="A2" s="2"/>
      <c r="B2" s="111"/>
      <c r="C2" s="110" t="s">
        <v>52</v>
      </c>
      <c r="D2" s="110"/>
      <c r="E2" s="109"/>
      <c r="F2" s="108"/>
      <c r="G2" s="107"/>
    </row>
    <row r="3" spans="1:9" ht="29.25" customHeight="1">
      <c r="B3" s="106" t="str">
        <f>[1]BS!B2</f>
        <v>Regd. Office: Office No. 3,IInd Floor, P 37/38, Gomti Complex, Pandav Nagar, Mayur Vihar, Phase-1 New Delhi,East Delhi 110091</v>
      </c>
      <c r="C3" s="105"/>
      <c r="D3" s="105"/>
      <c r="E3" s="104"/>
      <c r="F3" s="103"/>
      <c r="G3" s="102"/>
      <c r="H3" s="101"/>
      <c r="I3" s="101"/>
    </row>
    <row r="4" spans="1:9">
      <c r="A4" s="16"/>
      <c r="B4" s="27"/>
      <c r="C4" s="99"/>
      <c r="D4" s="99"/>
      <c r="E4" s="100"/>
      <c r="F4" s="99"/>
      <c r="G4" s="98"/>
    </row>
    <row r="5" spans="1:9">
      <c r="A5" s="16"/>
      <c r="B5" s="27"/>
      <c r="C5" s="97" t="s">
        <v>51</v>
      </c>
      <c r="D5" s="97"/>
      <c r="E5" s="96"/>
      <c r="F5" s="95"/>
      <c r="G5" s="94"/>
    </row>
    <row r="6" spans="1:9">
      <c r="A6" s="16"/>
      <c r="B6" s="27"/>
      <c r="C6" s="2"/>
      <c r="D6" s="2"/>
      <c r="E6" s="29"/>
      <c r="F6" s="2"/>
      <c r="G6" s="28"/>
    </row>
    <row r="7" spans="1:9">
      <c r="A7" s="16"/>
      <c r="B7" s="93" t="s">
        <v>50</v>
      </c>
      <c r="C7" s="92"/>
      <c r="D7" s="90" t="s">
        <v>49</v>
      </c>
      <c r="E7" s="91" t="s">
        <v>49</v>
      </c>
      <c r="F7" s="90" t="s">
        <v>49</v>
      </c>
      <c r="G7" s="90" t="s">
        <v>49</v>
      </c>
    </row>
    <row r="8" spans="1:9">
      <c r="A8" s="16"/>
      <c r="B8" s="89"/>
      <c r="C8" s="88"/>
      <c r="D8" s="86" t="s">
        <v>48</v>
      </c>
      <c r="E8" s="87" t="s">
        <v>47</v>
      </c>
      <c r="F8" s="86" t="s">
        <v>46</v>
      </c>
      <c r="G8" s="86" t="s">
        <v>45</v>
      </c>
    </row>
    <row r="9" spans="1:9">
      <c r="A9" s="16"/>
      <c r="B9" s="70" t="s">
        <v>44</v>
      </c>
      <c r="C9" s="77" t="s">
        <v>43</v>
      </c>
      <c r="D9" s="77"/>
      <c r="E9" s="68"/>
      <c r="F9" s="65"/>
      <c r="G9" s="76"/>
    </row>
    <row r="10" spans="1:9">
      <c r="A10" s="16"/>
      <c r="B10" s="44"/>
      <c r="C10" s="43" t="s">
        <v>42</v>
      </c>
      <c r="D10" s="60">
        <f>[1]PL!D23</f>
        <v>-541305.54</v>
      </c>
      <c r="E10" s="66">
        <f>[1]PL!E23</f>
        <v>-1255227</v>
      </c>
      <c r="F10" s="65">
        <f>[1]PL!F23</f>
        <v>-15894440</v>
      </c>
      <c r="G10" s="65">
        <v>-463912</v>
      </c>
    </row>
    <row r="11" spans="1:9">
      <c r="A11" s="16"/>
      <c r="B11" s="44"/>
      <c r="C11" s="43" t="s">
        <v>41</v>
      </c>
      <c r="D11" s="41">
        <f>[1]PL!D18</f>
        <v>112386</v>
      </c>
      <c r="E11" s="85">
        <f>[1]PL!E18</f>
        <v>165087</v>
      </c>
      <c r="F11" s="41">
        <f>[1]PL!F18</f>
        <v>242509</v>
      </c>
      <c r="G11" s="41">
        <v>360503</v>
      </c>
    </row>
    <row r="12" spans="1:9">
      <c r="A12" s="16"/>
      <c r="B12" s="44"/>
      <c r="C12" s="43" t="s">
        <v>40</v>
      </c>
      <c r="D12" s="83">
        <f>([1]PL!D10)</f>
        <v>316094</v>
      </c>
      <c r="E12" s="82">
        <f>([1]PL!E10)</f>
        <v>271403</v>
      </c>
      <c r="F12" s="41">
        <f>'[1]PL Schedules'!E20+'[1]PL Schedules'!E22+'[1]PL Schedules'!E23</f>
        <v>782542</v>
      </c>
      <c r="G12" s="84">
        <v>372785</v>
      </c>
    </row>
    <row r="13" spans="1:9">
      <c r="A13" s="16"/>
      <c r="B13" s="44"/>
      <c r="C13" s="43" t="s">
        <v>39</v>
      </c>
      <c r="D13" s="41">
        <f>'[1]PL Schedules'!C56</f>
        <v>11330.55</v>
      </c>
      <c r="E13" s="85">
        <f>'[1]PL Schedules'!D56</f>
        <v>42316</v>
      </c>
      <c r="F13" s="41">
        <f>'[1]PL Schedules'!E56</f>
        <v>71467</v>
      </c>
      <c r="G13" s="84">
        <v>97720</v>
      </c>
    </row>
    <row r="14" spans="1:9">
      <c r="A14" s="16"/>
      <c r="B14" s="44"/>
      <c r="C14" s="43" t="s">
        <v>38</v>
      </c>
      <c r="D14" s="60">
        <f>D10+D11-D12+D13</f>
        <v>-733682.99</v>
      </c>
      <c r="E14" s="66">
        <f>E10+E11-E12+E13</f>
        <v>-1319227</v>
      </c>
      <c r="F14" s="65">
        <f>F10+F11-F12+F13</f>
        <v>-16363006</v>
      </c>
      <c r="G14" s="60">
        <f>G10+G11-G12+G13</f>
        <v>-378474</v>
      </c>
    </row>
    <row r="15" spans="1:9">
      <c r="A15" s="16"/>
      <c r="B15" s="44"/>
      <c r="C15" s="43"/>
      <c r="D15" s="28"/>
      <c r="E15" s="29"/>
      <c r="F15" s="28"/>
      <c r="G15" s="28"/>
    </row>
    <row r="16" spans="1:9">
      <c r="A16" s="16"/>
      <c r="B16" s="44"/>
      <c r="C16" s="43" t="s">
        <v>37</v>
      </c>
      <c r="D16" s="28"/>
      <c r="E16" s="29"/>
      <c r="F16" s="28"/>
      <c r="G16" s="28"/>
    </row>
    <row r="17" spans="1:7">
      <c r="A17" s="16"/>
      <c r="B17" s="44"/>
      <c r="C17" s="43" t="s">
        <v>36</v>
      </c>
      <c r="D17" s="60">
        <f>[1]BS!E28-[1]BS!D28</f>
        <v>1177056</v>
      </c>
      <c r="E17" s="66">
        <f>[1]BS!F28-[1]BS!E28</f>
        <v>-1345656</v>
      </c>
      <c r="F17" s="65">
        <f>[1]BS!G28-[1]BS!F28</f>
        <v>6275897</v>
      </c>
      <c r="G17" s="65">
        <v>-2703894</v>
      </c>
    </row>
    <row r="18" spans="1:7">
      <c r="A18" s="16"/>
      <c r="B18" s="44"/>
      <c r="C18" s="43" t="s">
        <v>35</v>
      </c>
      <c r="D18" s="60">
        <f>[1]BS!E25-[1]BS!D25</f>
        <v>44160</v>
      </c>
      <c r="E18" s="66">
        <f>[1]BS!F25-[1]BS!E25</f>
        <v>999510</v>
      </c>
      <c r="F18" s="65">
        <f>[1]BS!F25-[1]BS!G25</f>
        <v>0</v>
      </c>
      <c r="G18" s="60">
        <v>4539890</v>
      </c>
    </row>
    <row r="19" spans="1:7">
      <c r="A19" s="16"/>
      <c r="B19" s="44"/>
      <c r="C19" s="43" t="s">
        <v>34</v>
      </c>
      <c r="D19" s="60">
        <f>[1]BS!E31-[1]BS!D31</f>
        <v>-562691</v>
      </c>
      <c r="E19" s="66">
        <f>[1]BS!F31-[1]BS!E31</f>
        <v>7890477</v>
      </c>
      <c r="F19" s="65">
        <f>[1]BS!G31-[1]BS!F31-1753</f>
        <v>5133773</v>
      </c>
      <c r="G19" s="65">
        <v>-3408936</v>
      </c>
    </row>
    <row r="20" spans="1:7">
      <c r="A20" s="16"/>
      <c r="B20" s="44"/>
      <c r="C20" s="43" t="s">
        <v>33</v>
      </c>
      <c r="D20" s="83">
        <f>[1]BS!D67-[1]BS!E67</f>
        <v>-849810</v>
      </c>
      <c r="E20" s="82">
        <f>[1]BS!E67-[1]BS!F67</f>
        <v>-1693013</v>
      </c>
      <c r="F20" s="41">
        <f>[1]BS!F67-[1]BS!G67</f>
        <v>471646</v>
      </c>
      <c r="G20" s="40">
        <v>2522690</v>
      </c>
    </row>
    <row r="21" spans="1:7">
      <c r="A21" s="16"/>
      <c r="B21" s="44"/>
      <c r="C21" s="43"/>
      <c r="D21" s="28"/>
      <c r="E21" s="29"/>
      <c r="F21" s="28"/>
      <c r="G21" s="28"/>
    </row>
    <row r="22" spans="1:7">
      <c r="A22" s="16"/>
      <c r="B22" s="44"/>
      <c r="C22" s="43" t="s">
        <v>32</v>
      </c>
      <c r="D22" s="60">
        <f>SUM(D14:D21)</f>
        <v>-924967.99</v>
      </c>
      <c r="E22" s="66">
        <f>SUM(E14:E21)</f>
        <v>4532091</v>
      </c>
      <c r="F22" s="65">
        <f>SUM(F14:F21)</f>
        <v>-4481690</v>
      </c>
      <c r="G22" s="60">
        <f>SUM(G14:G21)</f>
        <v>571276</v>
      </c>
    </row>
    <row r="23" spans="1:7">
      <c r="A23" s="16"/>
      <c r="B23" s="44"/>
      <c r="C23" s="43" t="s">
        <v>31</v>
      </c>
      <c r="D23" s="43"/>
      <c r="E23" s="45"/>
      <c r="F23" s="81"/>
      <c r="G23" s="80">
        <v>0</v>
      </c>
    </row>
    <row r="24" spans="1:7">
      <c r="A24" s="16"/>
      <c r="B24" s="27"/>
      <c r="C24" s="38" t="s">
        <v>30</v>
      </c>
      <c r="D24" s="48">
        <f>D22</f>
        <v>-924967.99</v>
      </c>
      <c r="E24" s="47">
        <f>E22</f>
        <v>4532091</v>
      </c>
      <c r="F24" s="79">
        <f>F22</f>
        <v>-4481690</v>
      </c>
      <c r="G24" s="78">
        <v>571276</v>
      </c>
    </row>
    <row r="25" spans="1:7">
      <c r="A25" s="16"/>
      <c r="B25" s="70" t="s">
        <v>29</v>
      </c>
      <c r="C25" s="77" t="s">
        <v>28</v>
      </c>
      <c r="D25" s="76"/>
      <c r="E25" s="26"/>
      <c r="F25" s="76"/>
      <c r="G25" s="76"/>
    </row>
    <row r="26" spans="1:7">
      <c r="A26" s="16"/>
      <c r="B26" s="44"/>
      <c r="C26" s="43" t="s">
        <v>27</v>
      </c>
      <c r="D26" s="60">
        <v>0</v>
      </c>
      <c r="E26" s="66">
        <v>0</v>
      </c>
      <c r="F26" s="65">
        <v>0</v>
      </c>
      <c r="G26" s="60">
        <v>0</v>
      </c>
    </row>
    <row r="27" spans="1:7">
      <c r="A27" s="16"/>
      <c r="B27" s="44"/>
      <c r="C27" s="43" t="s">
        <v>26</v>
      </c>
      <c r="D27" s="60">
        <f>[1]BS!E16-[1]BS!D16</f>
        <v>115125.5</v>
      </c>
      <c r="E27" s="66">
        <f>[1]BS!F16-[1]BS!E16</f>
        <v>935812</v>
      </c>
      <c r="F27" s="65">
        <f>[1]BS!G16-[1]BS!F16</f>
        <v>2650000</v>
      </c>
      <c r="G27" s="60">
        <v>-4747125</v>
      </c>
    </row>
    <row r="28" spans="1:7">
      <c r="A28" s="16"/>
      <c r="B28" s="44"/>
      <c r="C28" s="43" t="s">
        <v>25</v>
      </c>
      <c r="D28" s="60">
        <f>[1]BS!E17-[1]BS!D17</f>
        <v>0</v>
      </c>
      <c r="E28" s="66">
        <f>[1]BS!F17-[1]BS!E17</f>
        <v>-5048333</v>
      </c>
      <c r="F28" s="65">
        <f>[1]BS!G17-[1]BS!F17</f>
        <v>1456374</v>
      </c>
      <c r="G28" s="75">
        <v>3277698</v>
      </c>
    </row>
    <row r="29" spans="1:7">
      <c r="A29" s="16"/>
      <c r="B29" s="44"/>
      <c r="C29" s="43" t="s">
        <v>24</v>
      </c>
      <c r="D29" s="60">
        <f>'[1]PL Schedules'!C22</f>
        <v>0</v>
      </c>
      <c r="E29" s="66">
        <f>'[1]PL Schedules'!D22</f>
        <v>0</v>
      </c>
      <c r="F29" s="65">
        <f>'[1]PL Schedules'!E22</f>
        <v>149957</v>
      </c>
      <c r="G29" s="75">
        <v>-24570</v>
      </c>
    </row>
    <row r="30" spans="1:7">
      <c r="A30" s="16"/>
      <c r="B30" s="44"/>
      <c r="C30" s="43" t="s">
        <v>23</v>
      </c>
      <c r="D30" s="74">
        <f>(D12-D29)</f>
        <v>316094</v>
      </c>
      <c r="E30" s="73">
        <f>(E12-E29)</f>
        <v>271403</v>
      </c>
      <c r="F30" s="72">
        <f>F12-F29</f>
        <v>632585</v>
      </c>
      <c r="G30" s="71">
        <v>397355</v>
      </c>
    </row>
    <row r="31" spans="1:7">
      <c r="A31" s="16"/>
      <c r="B31" s="44"/>
      <c r="C31" s="38" t="s">
        <v>22</v>
      </c>
      <c r="D31" s="48">
        <f>SUM(D26:D30)</f>
        <v>431219.5</v>
      </c>
      <c r="E31" s="47">
        <f>SUM(E26:E30)</f>
        <v>-3841118</v>
      </c>
      <c r="F31" s="46">
        <f>SUM(F26:F30)</f>
        <v>4888916</v>
      </c>
      <c r="G31" s="48">
        <v>-1096642</v>
      </c>
    </row>
    <row r="32" spans="1:7">
      <c r="A32" s="16"/>
      <c r="B32" s="70" t="s">
        <v>21</v>
      </c>
      <c r="C32" s="69" t="s">
        <v>20</v>
      </c>
      <c r="D32" s="69"/>
      <c r="E32" s="68"/>
      <c r="F32" s="3"/>
      <c r="G32" s="67"/>
    </row>
    <row r="33" spans="1:10">
      <c r="A33" s="16"/>
      <c r="B33" s="44"/>
      <c r="C33" s="2" t="s">
        <v>19</v>
      </c>
      <c r="D33" s="60">
        <f>[1]BS!D50-[1]BS!E50</f>
        <v>-240913</v>
      </c>
      <c r="E33" s="66">
        <f>[1]BS!E50-[1]BS!F50</f>
        <v>-293144</v>
      </c>
      <c r="F33" s="65">
        <f>[1]BS!F50-[1]BS!G50</f>
        <v>-263993</v>
      </c>
      <c r="G33" s="64">
        <v>-237741</v>
      </c>
    </row>
    <row r="34" spans="1:10">
      <c r="A34" s="16"/>
      <c r="B34" s="44"/>
      <c r="C34" s="2" t="s">
        <v>18</v>
      </c>
      <c r="D34" s="63">
        <f>-D13</f>
        <v>-11330.55</v>
      </c>
      <c r="E34" s="62">
        <f>-E13</f>
        <v>-42316</v>
      </c>
      <c r="F34" s="61">
        <f>-F13</f>
        <v>-71467</v>
      </c>
      <c r="G34" s="60">
        <v>-97720</v>
      </c>
    </row>
    <row r="35" spans="1:10">
      <c r="A35" s="16"/>
      <c r="B35" s="27"/>
      <c r="C35" s="59" t="s">
        <v>17</v>
      </c>
      <c r="D35" s="58">
        <f>SUM(D33:D34)</f>
        <v>-252243.55</v>
      </c>
      <c r="E35" s="57">
        <f>SUM(E33:E34)</f>
        <v>-335460</v>
      </c>
      <c r="F35" s="56">
        <f>SUM(F33:F34)</f>
        <v>-335460</v>
      </c>
      <c r="G35" s="48">
        <v>-335461</v>
      </c>
    </row>
    <row r="36" spans="1:10">
      <c r="A36" s="16"/>
      <c r="B36" s="44"/>
      <c r="C36" s="55" t="s">
        <v>16</v>
      </c>
      <c r="D36" s="48">
        <f>D24+D31+D35</f>
        <v>-745992.04</v>
      </c>
      <c r="E36" s="47">
        <f>E24+E31+E35</f>
        <v>355513</v>
      </c>
      <c r="F36" s="46">
        <f>F24+F31+F35</f>
        <v>71766</v>
      </c>
      <c r="G36" s="48">
        <v>-860827</v>
      </c>
      <c r="J36" s="54"/>
    </row>
    <row r="37" spans="1:10">
      <c r="A37" s="16"/>
      <c r="B37" s="44"/>
      <c r="C37" s="16" t="s">
        <v>15</v>
      </c>
      <c r="D37" s="53">
        <f>E38</f>
        <v>814563</v>
      </c>
      <c r="E37" s="52">
        <f>F38</f>
        <v>459050</v>
      </c>
      <c r="F37" s="51">
        <f>G38</f>
        <v>387284</v>
      </c>
      <c r="G37" s="50">
        <v>1248111</v>
      </c>
    </row>
    <row r="38" spans="1:10">
      <c r="A38" s="16"/>
      <c r="B38" s="49"/>
      <c r="C38" s="38" t="s">
        <v>14</v>
      </c>
      <c r="D38" s="48">
        <f>D36+D37</f>
        <v>68570.959999999963</v>
      </c>
      <c r="E38" s="47">
        <f>E36+E37</f>
        <v>814563</v>
      </c>
      <c r="F38" s="46">
        <f>F36+F37</f>
        <v>459050</v>
      </c>
      <c r="G38" s="35">
        <v>387284</v>
      </c>
    </row>
    <row r="39" spans="1:10">
      <c r="A39" s="16"/>
      <c r="B39" s="44"/>
      <c r="C39" s="43" t="s">
        <v>13</v>
      </c>
      <c r="D39" s="43"/>
      <c r="E39" s="45"/>
      <c r="F39" s="28"/>
      <c r="G39" s="43"/>
    </row>
    <row r="40" spans="1:10">
      <c r="A40" s="16"/>
      <c r="B40" s="44"/>
      <c r="C40" s="43" t="s">
        <v>12</v>
      </c>
      <c r="D40" s="40">
        <f>'[1]BS Schedules'!C62</f>
        <v>3609</v>
      </c>
      <c r="E40" s="42">
        <f>'[1]BS Schedules'!D62</f>
        <v>126338</v>
      </c>
      <c r="F40" s="41">
        <f>'[1]BS Schedules'!E62</f>
        <v>35838</v>
      </c>
      <c r="G40" s="40">
        <v>94256</v>
      </c>
    </row>
    <row r="41" spans="1:10">
      <c r="A41" s="16"/>
      <c r="B41" s="44"/>
      <c r="C41" s="43" t="s">
        <v>11</v>
      </c>
      <c r="D41" s="43"/>
      <c r="E41" s="45"/>
      <c r="F41" s="41"/>
      <c r="G41" s="43"/>
    </row>
    <row r="42" spans="1:10">
      <c r="A42" s="16"/>
      <c r="B42" s="44"/>
      <c r="C42" s="43" t="s">
        <v>10</v>
      </c>
      <c r="D42" s="40">
        <f>'[1]BS Schedules'!C64</f>
        <v>64962</v>
      </c>
      <c r="E42" s="42">
        <f>'[1]BS Schedules'!D64</f>
        <v>688225</v>
      </c>
      <c r="F42" s="41">
        <f>'[1]BS Schedules'!E64</f>
        <v>423212</v>
      </c>
      <c r="G42" s="40">
        <v>293028</v>
      </c>
    </row>
    <row r="43" spans="1:10">
      <c r="A43" s="16"/>
      <c r="B43" s="39"/>
      <c r="C43" s="38" t="s">
        <v>9</v>
      </c>
      <c r="D43" s="35">
        <f>D40+D42</f>
        <v>68571</v>
      </c>
      <c r="E43" s="37">
        <f>E40+E42</f>
        <v>814563</v>
      </c>
      <c r="F43" s="36">
        <f>F40+F42</f>
        <v>459050</v>
      </c>
      <c r="G43" s="35">
        <v>387284</v>
      </c>
      <c r="H43" s="34"/>
    </row>
    <row r="44" spans="1:10">
      <c r="A44" s="16"/>
      <c r="B44" s="27" t="s">
        <v>8</v>
      </c>
      <c r="C44" s="2"/>
      <c r="D44" s="32">
        <f>ROUND(D38-D43,0)</f>
        <v>0</v>
      </c>
      <c r="E44" s="33">
        <f>+E38-E43</f>
        <v>0</v>
      </c>
      <c r="F44" s="32">
        <f>+F38-F43</f>
        <v>0</v>
      </c>
      <c r="G44" s="32">
        <f>+G38-G43</f>
        <v>0</v>
      </c>
    </row>
    <row r="45" spans="1:10" ht="35.25" customHeight="1">
      <c r="A45" s="16"/>
      <c r="B45" s="27"/>
      <c r="C45" s="118" t="s">
        <v>7</v>
      </c>
      <c r="D45" s="118"/>
      <c r="E45" s="119"/>
      <c r="F45" s="31"/>
      <c r="G45" s="30"/>
    </row>
    <row r="46" spans="1:10">
      <c r="A46" s="16"/>
      <c r="B46" s="27"/>
      <c r="C46" s="2" t="s">
        <v>6</v>
      </c>
      <c r="D46" s="2"/>
      <c r="E46" s="29"/>
      <c r="F46" s="2"/>
      <c r="G46" s="28"/>
    </row>
    <row r="47" spans="1:10">
      <c r="A47" s="16"/>
      <c r="B47" s="27"/>
      <c r="C47" s="2"/>
      <c r="D47" s="2"/>
      <c r="E47" s="29"/>
      <c r="F47" s="2"/>
      <c r="G47" s="28"/>
    </row>
    <row r="48" spans="1:10">
      <c r="A48" s="16"/>
      <c r="B48" s="27"/>
      <c r="C48" s="2" t="s">
        <v>5</v>
      </c>
      <c r="D48" s="2"/>
      <c r="E48" s="29"/>
      <c r="F48" s="2"/>
      <c r="G48" s="28"/>
    </row>
    <row r="49" spans="1:9">
      <c r="A49" s="16"/>
      <c r="B49" s="27"/>
      <c r="C49" s="2"/>
      <c r="D49" s="2"/>
      <c r="E49" s="29"/>
      <c r="F49" s="2"/>
      <c r="G49" s="28"/>
    </row>
    <row r="50" spans="1:9">
      <c r="A50" s="16"/>
      <c r="B50" s="27"/>
      <c r="C50" s="3"/>
      <c r="D50" s="3"/>
      <c r="E50" s="26"/>
      <c r="F50" s="25"/>
      <c r="G50" s="24"/>
    </row>
    <row r="51" spans="1:9">
      <c r="A51" s="16"/>
      <c r="B51" s="15"/>
      <c r="C51" s="14"/>
      <c r="D51" s="14"/>
      <c r="E51" s="13"/>
      <c r="F51" s="10"/>
      <c r="G51" s="23"/>
      <c r="H51" s="10"/>
      <c r="I51" s="2"/>
    </row>
    <row r="52" spans="1:9">
      <c r="A52" s="16"/>
      <c r="B52" s="15"/>
      <c r="C52" s="14"/>
      <c r="E52" s="20" t="s">
        <v>4</v>
      </c>
      <c r="H52" s="10"/>
      <c r="I52" s="2"/>
    </row>
    <row r="53" spans="1:9">
      <c r="A53" s="16"/>
      <c r="B53" s="22"/>
      <c r="C53" s="14"/>
      <c r="E53" s="20" t="s">
        <v>3</v>
      </c>
      <c r="H53" s="10"/>
      <c r="I53" s="2"/>
    </row>
    <row r="54" spans="1:9">
      <c r="A54" s="16"/>
      <c r="B54" s="22"/>
      <c r="C54" s="14"/>
      <c r="D54" s="10"/>
      <c r="E54" s="21"/>
      <c r="H54" s="10"/>
      <c r="I54" s="2"/>
    </row>
    <row r="55" spans="1:9">
      <c r="A55" s="16"/>
      <c r="B55" s="22"/>
      <c r="C55" s="14"/>
      <c r="D55" s="10"/>
      <c r="E55" s="21"/>
      <c r="H55" s="10"/>
      <c r="I55" s="2"/>
    </row>
    <row r="56" spans="1:9">
      <c r="A56" s="16"/>
      <c r="B56" s="15"/>
      <c r="C56" s="14"/>
      <c r="D56" s="10"/>
      <c r="E56" s="21"/>
      <c r="H56" s="10"/>
      <c r="I56" s="2"/>
    </row>
    <row r="57" spans="1:9">
      <c r="A57" s="16"/>
      <c r="B57" s="15"/>
      <c r="C57" s="14"/>
      <c r="D57" s="10"/>
      <c r="E57" s="21"/>
      <c r="H57" s="10"/>
      <c r="I57" s="2"/>
    </row>
    <row r="58" spans="1:9" ht="21.75" customHeight="1">
      <c r="A58" s="16"/>
      <c r="B58" s="15" t="str">
        <f>+[1]BS!B85</f>
        <v>Place: New Delhi</v>
      </c>
      <c r="C58" s="14"/>
      <c r="E58" s="20" t="s">
        <v>2</v>
      </c>
      <c r="H58" s="10"/>
      <c r="I58" s="2"/>
    </row>
    <row r="59" spans="1:9">
      <c r="A59" s="16"/>
      <c r="B59" s="15" t="str">
        <f>+[1]BS!B86</f>
        <v xml:space="preserve">Date: 31th July,2020 </v>
      </c>
      <c r="C59" s="14"/>
      <c r="E59" s="12" t="s">
        <v>1</v>
      </c>
      <c r="H59" s="10"/>
      <c r="I59" s="2"/>
    </row>
    <row r="60" spans="1:9">
      <c r="A60" s="16"/>
      <c r="B60" s="15"/>
      <c r="C60" s="14"/>
      <c r="E60" s="12" t="s">
        <v>0</v>
      </c>
      <c r="H60" s="10"/>
      <c r="I60" s="2"/>
    </row>
    <row r="61" spans="1:9">
      <c r="A61" s="16"/>
      <c r="B61" s="15"/>
      <c r="C61" s="14"/>
      <c r="D61" s="12"/>
      <c r="E61" s="19"/>
      <c r="H61" s="10"/>
      <c r="I61" s="2"/>
    </row>
    <row r="62" spans="1:9">
      <c r="A62" s="16"/>
      <c r="B62" s="15"/>
      <c r="C62" s="14"/>
      <c r="D62" s="12"/>
      <c r="E62" s="19"/>
      <c r="H62" s="10"/>
      <c r="I62" s="2"/>
    </row>
    <row r="63" spans="1:9">
      <c r="A63" s="16"/>
      <c r="D63" s="20"/>
      <c r="E63" s="19"/>
      <c r="H63" s="10"/>
      <c r="I63" s="2"/>
    </row>
    <row r="64" spans="1:9">
      <c r="A64" s="16"/>
      <c r="D64" s="12"/>
      <c r="E64" s="17"/>
      <c r="H64" s="10"/>
      <c r="I64" s="2"/>
    </row>
    <row r="65" spans="1:9">
      <c r="A65" s="16"/>
      <c r="B65" s="15"/>
      <c r="C65" s="14"/>
      <c r="D65" s="18"/>
      <c r="E65" s="17"/>
      <c r="H65" s="10"/>
      <c r="I65" s="2"/>
    </row>
    <row r="66" spans="1:9">
      <c r="A66" s="16"/>
      <c r="B66" s="15"/>
      <c r="C66" s="14"/>
      <c r="D66" s="14"/>
      <c r="E66" s="13"/>
      <c r="F66" s="12"/>
      <c r="G66" s="11"/>
      <c r="H66" s="10"/>
      <c r="I66" s="2"/>
    </row>
    <row r="67" spans="1:9" ht="15.75" thickBot="1">
      <c r="A67" s="9"/>
      <c r="B67" s="8"/>
      <c r="C67" s="7"/>
      <c r="D67" s="7"/>
      <c r="E67" s="6"/>
      <c r="F67" s="5"/>
      <c r="G67" s="4"/>
      <c r="H67" s="2"/>
      <c r="I67" s="2"/>
    </row>
    <row r="68" spans="1:9">
      <c r="B68" s="2"/>
      <c r="C68" s="3"/>
      <c r="D68" s="3"/>
      <c r="E68" s="3"/>
      <c r="F68" s="3"/>
      <c r="G68" s="2"/>
      <c r="H68" s="2"/>
      <c r="I68" s="2"/>
    </row>
    <row r="69" spans="1:9">
      <c r="B69" s="2"/>
      <c r="C69" s="2"/>
      <c r="D69" s="2"/>
      <c r="E69" s="2"/>
      <c r="F69" s="2"/>
      <c r="G69" s="2"/>
      <c r="H69" s="2"/>
      <c r="I69" s="2"/>
    </row>
  </sheetData>
  <mergeCells count="6">
    <mergeCell ref="B7:C8"/>
    <mergeCell ref="B1:E1"/>
    <mergeCell ref="B3:E3"/>
    <mergeCell ref="C5:E5"/>
    <mergeCell ref="C45:E45"/>
    <mergeCell ref="C2:E2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CFS</vt:lpstr>
      <vt:lpstr>CFS!Print_Area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SANCHIT</dc:creator>
  <cp:lastModifiedBy>SANCHIT</cp:lastModifiedBy>
  <dcterms:created xsi:type="dcterms:W3CDTF">2020-08-01T11:51:57Z</dcterms:created>
  <dcterms:modified xsi:type="dcterms:W3CDTF">2020-08-01T11:53:59Z</dcterms:modified>
</cp:coreProperties>
</file>