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tabRatio="875" firstSheet="2" activeTab="2"/>
  </bookViews>
  <sheets>
    <sheet name="QTR ENDEDED" sheetId="1" state="hidden" r:id="rId1"/>
    <sheet name="Instructions" sheetId="5" state="hidden" r:id="rId2"/>
    <sheet name="Qtr Mar 2020" sheetId="6" r:id="rId3"/>
    <sheet name="BS Ind As 31.03.2020" sheetId="7" r:id="rId4"/>
    <sheet name="Reconciliation Q2" sheetId="8" state="hidden" r:id="rId5"/>
    <sheet name="Q1 2017" sheetId="9" state="hidden" r:id="rId6"/>
    <sheet name="Q1" sheetId="10" state="hidden" r:id="rId7"/>
    <sheet name="Reconciliation Q1" sheetId="11" state="hidden" r:id="rId8"/>
  </sheets>
  <externalReferences>
    <externalReference r:id="rId9"/>
    <externalReference r:id="rId10"/>
  </externalReferences>
  <definedNames>
    <definedName name="_xlnm.Print_Area" localSheetId="3">'BS Ind As 31.03.2020'!$A$1:$I$76</definedName>
    <definedName name="_xlnm.Print_Area" localSheetId="0">'QTR ENDEDED'!$A$1:$H$75</definedName>
    <definedName name="_xlnm.Print_Area" localSheetId="2">'Qtr Mar 2020'!$A$1:$K$66</definedName>
    <definedName name="_xlnm.Print_Area" localSheetId="4">'Reconciliation Q2'!$A$1:$D$27</definedName>
  </definedNames>
  <calcPr calcId="124519"/>
</workbook>
</file>

<file path=xl/calcChain.xml><?xml version="1.0" encoding="utf-8"?>
<calcChain xmlns="http://schemas.openxmlformats.org/spreadsheetml/2006/main">
  <c r="K15" i="6"/>
  <c r="K16"/>
  <c r="K17"/>
  <c r="K18"/>
  <c r="K19"/>
  <c r="K20"/>
  <c r="K21"/>
  <c r="K22"/>
  <c r="K23"/>
  <c r="K24"/>
  <c r="K25"/>
  <c r="K26"/>
  <c r="K27"/>
  <c r="K28"/>
  <c r="K29"/>
  <c r="K30"/>
  <c r="K31"/>
  <c r="K32"/>
  <c r="K33"/>
  <c r="K34"/>
  <c r="K35"/>
  <c r="K36"/>
  <c r="K37"/>
  <c r="K38"/>
  <c r="K39"/>
  <c r="K40"/>
  <c r="K41"/>
  <c r="K42"/>
  <c r="K43"/>
  <c r="K44"/>
  <c r="K45"/>
  <c r="K46"/>
  <c r="K47"/>
  <c r="K48"/>
  <c r="K49"/>
  <c r="K14"/>
  <c r="J15"/>
  <c r="J16"/>
  <c r="J17"/>
  <c r="J18"/>
  <c r="J19"/>
  <c r="J20"/>
  <c r="J21"/>
  <c r="J22"/>
  <c r="J23"/>
  <c r="J24"/>
  <c r="J25"/>
  <c r="J26"/>
  <c r="J27"/>
  <c r="J28"/>
  <c r="J29"/>
  <c r="J30"/>
  <c r="J31"/>
  <c r="J32"/>
  <c r="J33"/>
  <c r="J34"/>
  <c r="J35"/>
  <c r="J36"/>
  <c r="J37"/>
  <c r="J38"/>
  <c r="J39"/>
  <c r="J40"/>
  <c r="J41"/>
  <c r="J42"/>
  <c r="J43"/>
  <c r="J44"/>
  <c r="J45"/>
  <c r="J46"/>
  <c r="J47"/>
  <c r="J48"/>
  <c r="J49"/>
  <c r="J14"/>
  <c r="I61" i="7" l="1"/>
  <c r="H13"/>
  <c r="H14"/>
  <c r="H15"/>
  <c r="H16"/>
  <c r="H17"/>
  <c r="H18"/>
  <c r="H19"/>
  <c r="H20"/>
  <c r="H21"/>
  <c r="H22"/>
  <c r="H23"/>
  <c r="H24"/>
  <c r="H25"/>
  <c r="H26"/>
  <c r="H27"/>
  <c r="H28"/>
  <c r="H29"/>
  <c r="H30"/>
  <c r="H31"/>
  <c r="H32"/>
  <c r="H33"/>
  <c r="H34"/>
  <c r="H35"/>
  <c r="H36"/>
  <c r="H37"/>
  <c r="H38"/>
  <c r="H39"/>
  <c r="H40"/>
  <c r="H41"/>
  <c r="H42"/>
  <c r="H43"/>
  <c r="H44"/>
  <c r="H45"/>
  <c r="H46"/>
  <c r="H47"/>
  <c r="H48"/>
  <c r="H49"/>
  <c r="H50"/>
  <c r="H51"/>
  <c r="H52"/>
  <c r="H53"/>
  <c r="H54"/>
  <c r="H55"/>
  <c r="H56"/>
  <c r="H57"/>
  <c r="H58"/>
  <c r="H59"/>
  <c r="H60"/>
  <c r="H61"/>
  <c r="H62"/>
  <c r="H63"/>
  <c r="H64"/>
  <c r="H65"/>
  <c r="H66"/>
  <c r="I12"/>
  <c r="H12"/>
  <c r="E12"/>
  <c r="E20"/>
  <c r="E44"/>
  <c r="E43"/>
  <c r="E34"/>
  <c r="E32"/>
  <c r="E31"/>
  <c r="E28"/>
  <c r="E24"/>
  <c r="E22"/>
  <c r="B3"/>
  <c r="D27" i="6" l="1"/>
  <c r="D24"/>
  <c r="G62" i="7" l="1"/>
  <c r="H47" i="6"/>
  <c r="E47" s="1"/>
  <c r="F47" s="1"/>
  <c r="I47" s="1"/>
  <c r="D47"/>
  <c r="F49"/>
  <c r="F26"/>
  <c r="F25"/>
  <c r="F23"/>
  <c r="F67" i="7" l="1"/>
  <c r="F39"/>
  <c r="G67"/>
  <c r="G39"/>
  <c r="E39" l="1"/>
  <c r="H37" i="10" l="1"/>
  <c r="D37"/>
  <c r="H29"/>
  <c r="G29"/>
  <c r="E29"/>
  <c r="D29"/>
  <c r="C29"/>
  <c r="F29" s="1"/>
  <c r="H28"/>
  <c r="G28"/>
  <c r="E28"/>
  <c r="D28"/>
  <c r="F26"/>
  <c r="G27"/>
  <c r="E27"/>
  <c r="D27"/>
  <c r="C27"/>
  <c r="F27" s="1"/>
  <c r="H26"/>
  <c r="G26"/>
  <c r="E26"/>
  <c r="D26"/>
  <c r="C26"/>
  <c r="H25"/>
  <c r="H31" s="1"/>
  <c r="D25"/>
  <c r="H24"/>
  <c r="G24"/>
  <c r="E24"/>
  <c r="D24"/>
  <c r="H18"/>
  <c r="E18"/>
  <c r="G18" s="1"/>
  <c r="D18"/>
  <c r="C18"/>
  <c r="F18" s="1"/>
  <c r="H15"/>
  <c r="H17" s="1"/>
  <c r="E15"/>
  <c r="E17" s="1"/>
  <c r="E20" s="1"/>
  <c r="E51"/>
  <c r="F51" s="1"/>
  <c r="G51" s="1"/>
  <c r="H51" s="1"/>
  <c r="D51"/>
  <c r="H48"/>
  <c r="G48"/>
  <c r="F48"/>
  <c r="E48"/>
  <c r="D48"/>
  <c r="C48"/>
  <c r="D31"/>
  <c r="F17"/>
  <c r="D17"/>
  <c r="C17"/>
  <c r="C20" s="1"/>
  <c r="D20" l="1"/>
  <c r="F31"/>
  <c r="E31"/>
  <c r="E33" s="1"/>
  <c r="E39" s="1"/>
  <c r="G15"/>
  <c r="G17" s="1"/>
  <c r="G31"/>
  <c r="C31"/>
  <c r="C33" s="1"/>
  <c r="C39" s="1"/>
  <c r="D33"/>
  <c r="D39" s="1"/>
  <c r="H20"/>
  <c r="H33" s="1"/>
  <c r="H39" s="1"/>
  <c r="F20"/>
  <c r="F33" s="1"/>
  <c r="F39" s="1"/>
  <c r="G20"/>
  <c r="G33" s="1"/>
  <c r="G39" s="1"/>
  <c r="G18" i="9"/>
  <c r="F18"/>
  <c r="G15"/>
  <c r="G17" s="1"/>
  <c r="D51"/>
  <c r="E51" s="1"/>
  <c r="F51" s="1"/>
  <c r="G51" s="1"/>
  <c r="H51" s="1"/>
  <c r="H48"/>
  <c r="G48"/>
  <c r="F48"/>
  <c r="E48"/>
  <c r="D48"/>
  <c r="C48"/>
  <c r="H31"/>
  <c r="G31"/>
  <c r="F31"/>
  <c r="E31"/>
  <c r="D31"/>
  <c r="C31"/>
  <c r="H17"/>
  <c r="F17"/>
  <c r="E17"/>
  <c r="E20" s="1"/>
  <c r="D17"/>
  <c r="D20" s="1"/>
  <c r="C17"/>
  <c r="C20" s="1"/>
  <c r="E67" i="7"/>
  <c r="H67" s="1"/>
  <c r="D8"/>
  <c r="B8"/>
  <c r="H57" i="10" l="1"/>
  <c r="H56"/>
  <c r="F56"/>
  <c r="F57"/>
  <c r="C56"/>
  <c r="C57"/>
  <c r="E56"/>
  <c r="E57"/>
  <c r="G56"/>
  <c r="G57"/>
  <c r="D56"/>
  <c r="D57"/>
  <c r="E33" i="9"/>
  <c r="E39" s="1"/>
  <c r="D33"/>
  <c r="D39" s="1"/>
  <c r="C33"/>
  <c r="C39" s="1"/>
  <c r="C56" s="1"/>
  <c r="G20"/>
  <c r="G33" s="1"/>
  <c r="G39" s="1"/>
  <c r="G57" s="1"/>
  <c r="H20"/>
  <c r="H33" s="1"/>
  <c r="H39" s="1"/>
  <c r="H56" s="1"/>
  <c r="F20"/>
  <c r="F33" s="1"/>
  <c r="F39" s="1"/>
  <c r="F57" s="1"/>
  <c r="C18" i="8"/>
  <c r="I44" i="6"/>
  <c r="H44"/>
  <c r="G44"/>
  <c r="F44"/>
  <c r="E44"/>
  <c r="D44"/>
  <c r="I29"/>
  <c r="H29"/>
  <c r="G29"/>
  <c r="F29"/>
  <c r="E29"/>
  <c r="D29"/>
  <c r="I16"/>
  <c r="I19" s="1"/>
  <c r="H16"/>
  <c r="H19" s="1"/>
  <c r="G16"/>
  <c r="G19" s="1"/>
  <c r="F16"/>
  <c r="F19" s="1"/>
  <c r="E16"/>
  <c r="E19" s="1"/>
  <c r="D16"/>
  <c r="D19" s="1"/>
  <c r="E56" i="9" l="1"/>
  <c r="C6" i="11"/>
  <c r="C10" s="1"/>
  <c r="D57" i="9"/>
  <c r="D6" i="11"/>
  <c r="D10" s="1"/>
  <c r="H31" i="6"/>
  <c r="H36" s="1"/>
  <c r="H52" s="1"/>
  <c r="I31"/>
  <c r="I36" s="1"/>
  <c r="C18" i="11"/>
  <c r="C19" s="1"/>
  <c r="C19" i="8"/>
  <c r="G31" i="6"/>
  <c r="G36" s="1"/>
  <c r="G52" s="1"/>
  <c r="E31"/>
  <c r="E36" s="1"/>
  <c r="F31"/>
  <c r="F36" s="1"/>
  <c r="C6" i="8" s="1"/>
  <c r="D31" i="6"/>
  <c r="D36" s="1"/>
  <c r="E57" i="9"/>
  <c r="D56"/>
  <c r="C57"/>
  <c r="G56"/>
  <c r="H57"/>
  <c r="F56"/>
  <c r="F12" i="1"/>
  <c r="E53" i="6" l="1"/>
  <c r="E52"/>
  <c r="H53"/>
  <c r="D6" i="8"/>
  <c r="D10" s="1"/>
  <c r="E6" i="11"/>
  <c r="E10" s="1"/>
  <c r="D52" i="6"/>
  <c r="C10" i="8"/>
  <c r="F53" i="6"/>
  <c r="F52"/>
  <c r="G53"/>
  <c r="D53"/>
  <c r="F18" i="1"/>
  <c r="F16"/>
  <c r="G55" l="1"/>
  <c r="F9"/>
  <c r="D22"/>
  <c r="D14" l="1"/>
  <c r="D23" s="1"/>
  <c r="D25" s="1"/>
  <c r="F14"/>
  <c r="G14"/>
  <c r="F55"/>
  <c r="C55"/>
  <c r="H22"/>
  <c r="H14"/>
  <c r="D27" l="1"/>
  <c r="D29" s="1"/>
  <c r="D33" s="1"/>
  <c r="D35" s="1"/>
  <c r="D40" l="1"/>
  <c r="D43" s="1"/>
  <c r="D39"/>
  <c r="D42" s="1"/>
  <c r="H23"/>
  <c r="H25" s="1"/>
  <c r="G22"/>
  <c r="G23" s="1"/>
  <c r="G25" s="1"/>
  <c r="G27" l="1"/>
  <c r="G29" s="1"/>
  <c r="G33" s="1"/>
  <c r="G35" s="1"/>
  <c r="H27"/>
  <c r="H29" s="1"/>
  <c r="H33" s="1"/>
  <c r="H35" s="1"/>
  <c r="H39" l="1"/>
  <c r="H42" s="1"/>
  <c r="H40"/>
  <c r="H43" s="1"/>
  <c r="G40"/>
  <c r="G43" s="1"/>
  <c r="G39"/>
  <c r="G42" s="1"/>
  <c r="E22"/>
  <c r="E14"/>
  <c r="E23" l="1"/>
  <c r="E25" s="1"/>
  <c r="E27" l="1"/>
  <c r="E29" s="1"/>
  <c r="E33" s="1"/>
  <c r="E35" s="1"/>
  <c r="C22"/>
  <c r="C14"/>
  <c r="E40" l="1"/>
  <c r="E43" s="1"/>
  <c r="E39"/>
  <c r="E42" s="1"/>
  <c r="C23"/>
  <c r="C25" s="1"/>
  <c r="C27" l="1"/>
  <c r="C29" s="1"/>
  <c r="C59"/>
  <c r="C57"/>
  <c r="C48"/>
  <c r="D55"/>
  <c r="D57" s="1"/>
  <c r="D48"/>
  <c r="E55"/>
  <c r="E57" s="1"/>
  <c r="E48"/>
  <c r="F57"/>
  <c r="F48"/>
  <c r="G57"/>
  <c r="G48"/>
  <c r="C33" l="1"/>
  <c r="C35" s="1"/>
  <c r="C37" s="1"/>
  <c r="F22"/>
  <c r="F23" s="1"/>
  <c r="F25" s="1"/>
  <c r="F27" s="1"/>
  <c r="F37" l="1"/>
  <c r="I37"/>
  <c r="C39"/>
  <c r="C42" s="1"/>
  <c r="C40"/>
  <c r="C43" s="1"/>
  <c r="F29"/>
  <c r="F33" s="1"/>
  <c r="F35" l="1"/>
  <c r="H55"/>
  <c r="H57" s="1"/>
  <c r="H48"/>
  <c r="F39" l="1"/>
  <c r="F42" s="1"/>
  <c r="F40"/>
  <c r="F43" s="1"/>
</calcChain>
</file>

<file path=xl/sharedStrings.xml><?xml version="1.0" encoding="utf-8"?>
<sst xmlns="http://schemas.openxmlformats.org/spreadsheetml/2006/main" count="518" uniqueCount="252">
  <si>
    <t xml:space="preserve">Particulars </t>
  </si>
  <si>
    <t>(Refer Notes Below)</t>
  </si>
  <si>
    <t>(Audited)</t>
  </si>
  <si>
    <t>Income from operations</t>
  </si>
  <si>
    <t>Total income from operations (net)</t>
  </si>
  <si>
    <t>Expenses</t>
  </si>
  <si>
    <t>Total expenses</t>
  </si>
  <si>
    <t>Profit / (Loss) from operations before other income, finance costs and exceptional items (1-2)</t>
  </si>
  <si>
    <t>Other income</t>
  </si>
  <si>
    <t>Finance costs</t>
  </si>
  <si>
    <t xml:space="preserve">Exceptional items </t>
  </si>
  <si>
    <t>Tax expense</t>
  </si>
  <si>
    <t>Reserve excluding Revaluation Reserves as per balance sheet of previous accounting year</t>
  </si>
  <si>
    <t>PART  II</t>
  </si>
  <si>
    <t>Particulars</t>
  </si>
  <si>
    <t>A</t>
  </si>
  <si>
    <t>PARTICULARS OF SHAREHOLDING</t>
  </si>
  <si>
    <t xml:space="preserve"> Public shareholding</t>
  </si>
  <si>
    <t>- Number of shares</t>
  </si>
  <si>
    <t xml:space="preserve">- Percentage of shareholding </t>
  </si>
  <si>
    <t>- Percentage of shares (as a % of the total shareholding of promoter and promoter group)</t>
  </si>
  <si>
    <t>- Percentage of shares (as a % of the total share capital of the company)</t>
  </si>
  <si>
    <t>- Percentage of shares (as a % of the total shareholding of the Promoter and Promoter group)</t>
  </si>
  <si>
    <t>B</t>
  </si>
  <si>
    <t>INVESTOR COMPLAINTS</t>
  </si>
  <si>
    <t>Pending at the beginning of the quarter</t>
  </si>
  <si>
    <t>Received during the quarter</t>
  </si>
  <si>
    <t>Disposed of during the quarter</t>
  </si>
  <si>
    <t>Remaining unresolved at the end of the quarter</t>
  </si>
  <si>
    <t xml:space="preserve">(Unaudited) </t>
  </si>
  <si>
    <t>Extraordinary items (net of tax expenes)</t>
  </si>
  <si>
    <t>Notes :</t>
  </si>
  <si>
    <t>By Order of the Board</t>
  </si>
  <si>
    <t>Mat Credit Entitlement</t>
  </si>
  <si>
    <t>Amount (in Rs.)</t>
  </si>
  <si>
    <t>PART  I</t>
  </si>
  <si>
    <t xml:space="preserve">Previous year ended </t>
  </si>
  <si>
    <t>Corresponding three months ended in the previous year</t>
  </si>
  <si>
    <t xml:space="preserve">Preceding three months ended </t>
  </si>
  <si>
    <t xml:space="preserve">Three months ended </t>
  </si>
  <si>
    <t xml:space="preserve"> Promoters and Promoter Group Shareholding**</t>
  </si>
  <si>
    <t xml:space="preserve">3 months ended </t>
  </si>
  <si>
    <t>N.A.</t>
  </si>
  <si>
    <t xml:space="preserve">Figures for the prior period have been regrouped and / or rearranged wherever considered necessary. </t>
  </si>
  <si>
    <t>Place:</t>
  </si>
  <si>
    <t>New Delhi</t>
  </si>
  <si>
    <t>Date:</t>
  </si>
  <si>
    <t>(a)   Net sales/ income from operations</t>
  </si>
  <si>
    <t>(b)   Other operating income</t>
  </si>
  <si>
    <t>(a)   Cost of materials consumed</t>
  </si>
  <si>
    <t>(b)   Purchases of stock-in-trade</t>
  </si>
  <si>
    <t>(c)   Changes in inventories of finished goods, work-in-progress and stock-in-trade</t>
  </si>
  <si>
    <t>(d)   Employee benefits expense</t>
  </si>
  <si>
    <t>(e)   Depreciation and amortisation expense</t>
  </si>
  <si>
    <t>(f)    Other expenses</t>
  </si>
  <si>
    <t>a)     Pledged / Encumbered</t>
  </si>
  <si>
    <t>b)    Non - encumbered</t>
  </si>
  <si>
    <t xml:space="preserve">Year to date figure for period ended </t>
  </si>
  <si>
    <t xml:space="preserve">Year to date figure for corresponding priod ended </t>
  </si>
  <si>
    <t>Please change the heads in the result format as per the P&amp;L A/c of the Company.  Please change the heads in the statement of assets &amp; liabilities as per the BS A/c of the Company. Statement of Assets &amp; liabilities will is applicable for Sept &amp; march result only with last two half year figures.  So Note No. 4 in the result will appear in Sept &amp; march result.</t>
  </si>
  <si>
    <t>Date of signing of the Result and the report  will be the same.</t>
  </si>
  <si>
    <t>Last date for March, 2013 quarter result 30-05-2013 (Audited only).  The signing date of the BS of 2013 should be on or before 30-05-2013</t>
  </si>
  <si>
    <t>LRR will not be applicable for March' 2013 result.  March 2013 result should be accompanied by Auditors' report as per listing agreement format (Attached herewith).  Note 2 will not appear in the result for March, 2013.</t>
  </si>
  <si>
    <t>Columns for different quarter result will be as below:</t>
  </si>
  <si>
    <t>March Quarter </t>
  </si>
  <si>
    <t>31-03-2013</t>
  </si>
  <si>
    <t>31-12-2012</t>
  </si>
  <si>
    <t>31-03-2012</t>
  </si>
  <si>
    <t>Audited</t>
  </si>
  <si>
    <t>Un-audited</t>
  </si>
  <si>
    <t>June Quarter: </t>
  </si>
  <si>
    <t>30-06-2013</t>
  </si>
  <si>
    <t>30-06-2012</t>
  </si>
  <si>
    <t>Audited </t>
  </si>
  <si>
    <t>Sept. Quarter:</t>
  </si>
  <si>
    <t>30-09-2012</t>
  </si>
  <si>
    <t>30-09-2011</t>
  </si>
  <si>
    <t>December Quarter: </t>
  </si>
  <si>
    <t>31-12-2011</t>
  </si>
  <si>
    <t>JYOTIRGAMYA ENTERPRISES LIMITED</t>
  </si>
  <si>
    <t>Ashok Kumar Chordia</t>
  </si>
  <si>
    <t>Din:-01511622</t>
  </si>
  <si>
    <t>The Un-audited quarterly result are subject to limited review of the Auditors.</t>
  </si>
  <si>
    <t>(Director)</t>
  </si>
  <si>
    <t>Basic Earning Per Share</t>
  </si>
  <si>
    <t>Diluted Earning Per Share</t>
  </si>
  <si>
    <r>
      <t xml:space="preserve">Profit / (Loss) from ordinary activities before finance costs and exceptional items (3 </t>
    </r>
    <r>
      <rPr>
        <b/>
        <u/>
        <sz val="11"/>
        <color theme="1"/>
        <rFont val="Book Antiqua"/>
        <family val="1"/>
      </rPr>
      <t>+</t>
    </r>
    <r>
      <rPr>
        <b/>
        <sz val="11"/>
        <color theme="1"/>
        <rFont val="Book Antiqua"/>
        <family val="1"/>
      </rPr>
      <t xml:space="preserve"> 4) </t>
    </r>
  </si>
  <si>
    <r>
      <t xml:space="preserve">Profit / (Loss) from ordinary activities after finance costs but before exceptional items (5 </t>
    </r>
    <r>
      <rPr>
        <b/>
        <u/>
        <sz val="11"/>
        <color theme="1"/>
        <rFont val="Book Antiqua"/>
        <family val="1"/>
      </rPr>
      <t>+</t>
    </r>
    <r>
      <rPr>
        <b/>
        <sz val="11"/>
        <color theme="1"/>
        <rFont val="Book Antiqua"/>
        <family val="1"/>
      </rPr>
      <t xml:space="preserve"> 6)</t>
    </r>
  </si>
  <si>
    <r>
      <t xml:space="preserve">Profit / (Loss) from ordinary activities before tax (7 </t>
    </r>
    <r>
      <rPr>
        <b/>
        <u/>
        <sz val="11"/>
        <color theme="1"/>
        <rFont val="Book Antiqua"/>
        <family val="1"/>
      </rPr>
      <t>+</t>
    </r>
    <r>
      <rPr>
        <b/>
        <sz val="11"/>
        <color theme="1"/>
        <rFont val="Book Antiqua"/>
        <family val="1"/>
      </rPr>
      <t xml:space="preserve"> 8)</t>
    </r>
  </si>
  <si>
    <r>
      <t xml:space="preserve">Net Profit / (Loss) from ordinary activities after tax (9 </t>
    </r>
    <r>
      <rPr>
        <b/>
        <u/>
        <sz val="11"/>
        <color theme="1"/>
        <rFont val="Book Antiqua"/>
        <family val="1"/>
      </rPr>
      <t>+</t>
    </r>
    <r>
      <rPr>
        <b/>
        <sz val="11"/>
        <color theme="1"/>
        <rFont val="Book Antiqua"/>
        <family val="1"/>
      </rPr>
      <t xml:space="preserve"> 10)</t>
    </r>
  </si>
  <si>
    <r>
      <t xml:space="preserve">Net Profit / (Loss) After Tax for the period (11 </t>
    </r>
    <r>
      <rPr>
        <b/>
        <u/>
        <sz val="11"/>
        <color theme="1"/>
        <rFont val="Book Antiqua"/>
        <family val="1"/>
      </rPr>
      <t>+</t>
    </r>
    <r>
      <rPr>
        <b/>
        <sz val="11"/>
        <color theme="1"/>
        <rFont val="Book Antiqua"/>
        <family val="1"/>
      </rPr>
      <t xml:space="preserve"> 12)</t>
    </r>
  </si>
  <si>
    <t>Regd Off: 1101, Tolstoy House, Tolstoy Marg, New Delhi-110001</t>
  </si>
  <si>
    <t>16(i)</t>
  </si>
  <si>
    <t>(a)</t>
  </si>
  <si>
    <t>(b)</t>
  </si>
  <si>
    <t>16(ii)</t>
  </si>
  <si>
    <t>Earning Per Share after extraordinary items (Face Value Rs. 10/-) (not annualised) :</t>
  </si>
  <si>
    <t>Earning Per Share before extraordinary items  (Face Value Rs. 10/-) (not annualised) :</t>
  </si>
  <si>
    <t xml:space="preserve">Paid-up equity share capital (Face Value of Rs. 10/- each) </t>
  </si>
  <si>
    <t>Deferred Tax Liability</t>
  </si>
  <si>
    <t>31.03.2016</t>
  </si>
  <si>
    <t>30.09.2016</t>
  </si>
  <si>
    <t>Unaudited Financial Results for the quarter ended 31.12.2016</t>
  </si>
  <si>
    <t>Statement of Unaudited Financial Results for the Quarter ended 31.12.2016</t>
  </si>
  <si>
    <t>31.12.2016</t>
  </si>
  <si>
    <t>31.12.2015</t>
  </si>
  <si>
    <t>The aforesaid financial result have been approved by the Board of Directors in its Board meeting held on 14.02.2017</t>
  </si>
  <si>
    <t>Three months ended</t>
  </si>
  <si>
    <t>Corresponding Three months ended</t>
  </si>
  <si>
    <t>Preceeding three months ended</t>
  </si>
  <si>
    <t>30.06.2017</t>
  </si>
  <si>
    <t>Six months ended</t>
  </si>
  <si>
    <t>Twelve Months ended</t>
  </si>
  <si>
    <t>31.03.2017</t>
  </si>
  <si>
    <t>(Unaudited)</t>
  </si>
  <si>
    <t>Income from Operations</t>
  </si>
  <si>
    <t>REVENUE FROM OPERATIONS</t>
  </si>
  <si>
    <t>Other Income</t>
  </si>
  <si>
    <t>TOTAL INCOME</t>
  </si>
  <si>
    <t>EXPENSES</t>
  </si>
  <si>
    <t>Net Sales/ Income from Operations</t>
  </si>
  <si>
    <t>Other operating income</t>
  </si>
  <si>
    <t>a</t>
  </si>
  <si>
    <t>b</t>
  </si>
  <si>
    <t>Cost of Materials Consumed</t>
  </si>
  <si>
    <t>Purchases of Stock in trade</t>
  </si>
  <si>
    <t>Changes in Inventories of finished goods, stock in trade, work in progress and intermediates</t>
  </si>
  <si>
    <t>Employee Benefit Expenses</t>
  </si>
  <si>
    <t>Finance Costs</t>
  </si>
  <si>
    <t>Depreciation and amortization expenses</t>
  </si>
  <si>
    <t>Other Expenses</t>
  </si>
  <si>
    <t>TOTAL EXPENSES</t>
  </si>
  <si>
    <t>PROFIT BEFORE TAX</t>
  </si>
  <si>
    <t>TAX EXPENSE</t>
  </si>
  <si>
    <t>Current Tax</t>
  </si>
  <si>
    <t>Deferred tax</t>
  </si>
  <si>
    <t>PROFIT FOR THE PERIOD</t>
  </si>
  <si>
    <t>OTHER COMPREHENSIVE INCOME</t>
  </si>
  <si>
    <t>i</t>
  </si>
  <si>
    <t>Items that will not be reclassified to profit or loss</t>
  </si>
  <si>
    <t>ii</t>
  </si>
  <si>
    <t>Income tax relating to items that will not be reclassified to profit or loss</t>
  </si>
  <si>
    <t>Items that will be reclassified to profit or loss</t>
  </si>
  <si>
    <t>Income tax relating to items that will be reclassified to profit or loss</t>
  </si>
  <si>
    <t>TOTAL COMPREHENSIVE INCOME</t>
  </si>
  <si>
    <t>PAID UP EQUITY SHARE CAPITAL</t>
  </si>
  <si>
    <t>(Ordinary shares of Rs. 10/- each)</t>
  </si>
  <si>
    <t>RESERVES</t>
  </si>
  <si>
    <t>EARNING PER SHARE</t>
  </si>
  <si>
    <t>Basic</t>
  </si>
  <si>
    <t>Diluted</t>
  </si>
  <si>
    <t>c</t>
  </si>
  <si>
    <t>d</t>
  </si>
  <si>
    <t>e</t>
  </si>
  <si>
    <t>f</t>
  </si>
  <si>
    <t>g</t>
  </si>
  <si>
    <t>This statement is as per Regulation 33 of the SEBI ( Listing Obligations and Disclosure Requirements) Regulations, 2015</t>
  </si>
  <si>
    <t>Figures for the prior period have been regrouped and/or rearranges wherever considered necessary.</t>
  </si>
  <si>
    <t>By order of the Board</t>
  </si>
  <si>
    <t>DIN:- 01511622</t>
  </si>
  <si>
    <t>Place: New Delhi</t>
  </si>
  <si>
    <t>I</t>
  </si>
  <si>
    <t>ASSETS</t>
  </si>
  <si>
    <t>Non Current Assets</t>
  </si>
  <si>
    <t>(a) Property, Plant and Equipment</t>
  </si>
  <si>
    <t>(b) Capital work-in-progress</t>
  </si>
  <si>
    <t>(c) Investment Property</t>
  </si>
  <si>
    <t>(d) Goodwill</t>
  </si>
  <si>
    <t>(e) Other Intangible assets</t>
  </si>
  <si>
    <t>(f) Intangible assets
under development</t>
  </si>
  <si>
    <t>(g) Biological Assets other than bearer plants</t>
  </si>
  <si>
    <t>(b) Financial Assets</t>
  </si>
  <si>
    <t>(i) Investments</t>
  </si>
  <si>
    <t>(ii) Trade receivables</t>
  </si>
  <si>
    <t>(ii) Loans</t>
  </si>
  <si>
    <t>(iv) Others (to be specified)</t>
  </si>
  <si>
    <t xml:space="preserve">(c) Deferred tax assets (net)
</t>
  </si>
  <si>
    <t>(j) Other non-current assets</t>
  </si>
  <si>
    <t>Current Assets</t>
  </si>
  <si>
    <t>(a) Inventories</t>
  </si>
  <si>
    <t>(i) Trade receivables</t>
  </si>
  <si>
    <t>(ii) Cash and cash equivalents</t>
  </si>
  <si>
    <t>(iv) Bank balances other than (iii) above</t>
  </si>
  <si>
    <t>(iii) Loans</t>
  </si>
  <si>
    <t>(vi) Others (to be specified)</t>
  </si>
  <si>
    <t>(c) Current Tax Assets (Net)</t>
  </si>
  <si>
    <t>(d) Other current assets</t>
  </si>
  <si>
    <t>Total Assets</t>
  </si>
  <si>
    <t>II</t>
  </si>
  <si>
    <t>EQUITY AND LIABILITIES</t>
  </si>
  <si>
    <t>Equity</t>
  </si>
  <si>
    <t>(a) Equity Share Capital</t>
  </si>
  <si>
    <t>(b) Other Equity</t>
  </si>
  <si>
    <t>Liabilities</t>
  </si>
  <si>
    <t>Non Current Liabilities</t>
  </si>
  <si>
    <t>(a) Financial Liabilities</t>
  </si>
  <si>
    <t>(i) Borrowings</t>
  </si>
  <si>
    <t>(ii) Trade Payables</t>
  </si>
  <si>
    <t xml:space="preserve">(iii) Other financial liabilities (other than those specified in item (b), to be specified)
</t>
  </si>
  <si>
    <t>(b) Provisions</t>
  </si>
  <si>
    <t xml:space="preserve">(c)  Deferred tax liabilities (Net)
</t>
  </si>
  <si>
    <t>(d) Other non-current liabilities</t>
  </si>
  <si>
    <t>Current Liabilities</t>
  </si>
  <si>
    <t xml:space="preserve">(iii) Other financial liabilities </t>
  </si>
  <si>
    <t>(b) Other current liabilities</t>
  </si>
  <si>
    <t>(c) Provisions</t>
  </si>
  <si>
    <t>(d)  Current Tax Liabilities (Net)</t>
  </si>
  <si>
    <t>Total Equity and Liabilities</t>
  </si>
  <si>
    <t>Reconciliation of the standalone financial results to those reported under previous Generally Accepted Accounting Principles (GAAP) are summarised as follows:</t>
  </si>
  <si>
    <t>Twelve months ended 31.03.2017</t>
  </si>
  <si>
    <t>Profit after tax as reported under previous GAAP</t>
  </si>
  <si>
    <t>Impact of measuring investments at Fair Value through Profit or Loss (FVTPL)</t>
  </si>
  <si>
    <t>Impact of measuring derivative financial instruments, other than those designated as cash flow hedges, at fair value</t>
  </si>
  <si>
    <t>Tax adjustments</t>
  </si>
  <si>
    <t>Profit after tax as reported under Ind AS</t>
  </si>
  <si>
    <t>Other Comprehensive Income (net of tax)</t>
  </si>
  <si>
    <t>Total camprehensive income as reported under Ind AS</t>
  </si>
  <si>
    <t>Reconciliation of equity as reported under previous GAAP is summarised as follows:</t>
  </si>
  <si>
    <t>As at 31.03.2017 (end of last period presented under previous GAAP)</t>
  </si>
  <si>
    <t>Equity as reported under previous GAAP</t>
  </si>
  <si>
    <t>Equity as reported under Ind AS</t>
  </si>
  <si>
    <t>Unaudited Financial Results for the quarter ended 30.06.2017</t>
  </si>
  <si>
    <t>Statement of Standalone Unaudited Financial Results for the Quarter ended 30.06.2017</t>
  </si>
  <si>
    <t>30.06.2016</t>
  </si>
  <si>
    <t>The Unaudited Standalone Financial Results and Balancesheet have been approved by the Board of Directors in the Board Meeting held on 10.08.2017.</t>
  </si>
  <si>
    <t>Date: 10/08/2017</t>
  </si>
  <si>
    <t>Amount (in '00)</t>
  </si>
  <si>
    <t>3 months ended 30.06.2016</t>
  </si>
  <si>
    <t>3 months ended 31.03.2017</t>
  </si>
  <si>
    <t>Twelve months ended</t>
  </si>
  <si>
    <t>SAHIL MINHAJ KHAN</t>
  </si>
  <si>
    <t>DIN:- 06624897</t>
  </si>
  <si>
    <t>(Managing Director)</t>
  </si>
  <si>
    <t>Regd Off: Office No.3, IInd Floor, P 37/38, Gomti Complex, Pandav Nagar, Mayur Vihar, Phase-1, East Delhi DL 110091</t>
  </si>
  <si>
    <t>31.03.2019</t>
  </si>
  <si>
    <t>Regd Off: Office No.3, IInd Floor, P 37/38, Gomti Complex, Pandav Nagar, Mayur Vihar, Phase-1, East Delhi-110091.</t>
  </si>
  <si>
    <t>Statement of Audited Financial Results for the Quarter ended 31.03.2020</t>
  </si>
  <si>
    <t>31.03.2020</t>
  </si>
  <si>
    <t>31.12.2019</t>
  </si>
  <si>
    <t>Date: 31/07/2020</t>
  </si>
  <si>
    <t>As at current year end 31.03.2020</t>
  </si>
  <si>
    <t>As at previous year end 31.03.2019</t>
  </si>
  <si>
    <t>As at 01.04.2018</t>
  </si>
  <si>
    <t>3 months ended 31.03.2020</t>
  </si>
  <si>
    <t>12 months ended 31.03.2020</t>
  </si>
  <si>
    <t>As at 31.03.2020 (end of last period presented under previous GAAP)</t>
  </si>
  <si>
    <t>These financial results have been prepared in accordance with Indian Accounting Standards (Ind AS) as prescribed under Section 133 of the Companies Act, 2013 read with relevant  rules issued thereunder and other accounting principles generally accepted in India. The above financial results of the Company for the quarter and year ended March 31,2020 has been reviewed by the Audit committe and approved ny the Board of Directors at their meeting held on 31st July, 2020.</t>
  </si>
  <si>
    <t>The Covid-19 pandemic has resulted in a significant decrease in the economic activities across the country, on account of lockdown that started on 25 March 2020. The Government has ordered temporarily closure of all non-essential businesses, imposed restrictions on movement of goods/material, travel etc. Management has evaluated COVID impact on the business which is extremely severe. Company's main business is manufacturing operations which were facing losses due to high costs and falling exports out of India. With the lockdown and migration of worker which comprise bulk of the labour force, manufacturing operations had to be shut in line with government directive . Given the high incidence of covid, fear of lockdown of plant/ city, lack of workers who have left town and no operations remain suspended. Formal wear market has taken a big hit with work with home change. Thus company has to explore other avenues to seek revenue and moving its manufacturing to casuals etc and has taken steps to bring in a management team to implement the same</t>
  </si>
  <si>
    <t>CIN: L24100DL1986PLC234423</t>
  </si>
  <si>
    <t>Statement of Assets &amp; Liabilities as at 31st March, 2020</t>
  </si>
  <si>
    <t xml:space="preserve">    a) Total outstanding due to MSME </t>
  </si>
  <si>
    <t xml:space="preserve">    b) Total outstanding due to others </t>
  </si>
</sst>
</file>

<file path=xl/styles.xml><?xml version="1.0" encoding="utf-8"?>
<styleSheet xmlns="http://schemas.openxmlformats.org/spreadsheetml/2006/main">
  <numFmts count="3">
    <numFmt numFmtId="43" formatCode="_(* #,##0.00_);_(* \(#,##0.00\);_(* &quot;-&quot;??_);_(@_)"/>
    <numFmt numFmtId="164" formatCode="_(* #,##0_);_(* \(#,##0\);_(* &quot;-&quot;??_);_(@_)"/>
    <numFmt numFmtId="165" formatCode="_-* #,##0_-;\-* #,##0_-;_-* &quot;-&quot;??_-;_-@_-"/>
  </numFmts>
  <fonts count="19">
    <font>
      <sz val="11"/>
      <color theme="1"/>
      <name val="Calibri"/>
      <family val="2"/>
      <scheme val="minor"/>
    </font>
    <font>
      <sz val="10"/>
      <name val="Arial"/>
      <family val="2"/>
    </font>
    <font>
      <sz val="11"/>
      <color theme="1"/>
      <name val="Arial"/>
      <family val="2"/>
    </font>
    <font>
      <sz val="12"/>
      <color rgb="FF222222"/>
      <name val="Arial"/>
      <family val="2"/>
    </font>
    <font>
      <b/>
      <sz val="12"/>
      <color rgb="FF222222"/>
      <name val="Arial"/>
      <family val="2"/>
    </font>
    <font>
      <sz val="11"/>
      <color theme="1"/>
      <name val="Calibri"/>
      <family val="2"/>
      <scheme val="minor"/>
    </font>
    <font>
      <sz val="11"/>
      <color theme="1"/>
      <name val="Book Antiqua"/>
      <family val="1"/>
    </font>
    <font>
      <b/>
      <sz val="11"/>
      <color theme="1"/>
      <name val="Book Antiqua"/>
      <family val="1"/>
    </font>
    <font>
      <b/>
      <u/>
      <sz val="11"/>
      <color theme="1"/>
      <name val="Book Antiqua"/>
      <family val="1"/>
    </font>
    <font>
      <b/>
      <sz val="13"/>
      <name val="Book Antiqua"/>
      <family val="1"/>
    </font>
    <font>
      <sz val="11"/>
      <color theme="1"/>
      <name val="Times New Roman"/>
      <family val="1"/>
    </font>
    <font>
      <b/>
      <sz val="12"/>
      <color theme="1"/>
      <name val="Times New Roman"/>
      <family val="1"/>
    </font>
    <font>
      <b/>
      <sz val="11"/>
      <color theme="1"/>
      <name val="Times New Roman"/>
      <family val="1"/>
    </font>
    <font>
      <sz val="12"/>
      <color theme="1"/>
      <name val="Times New Roman"/>
      <family val="1"/>
    </font>
    <font>
      <sz val="11"/>
      <name val="Times New Roman"/>
      <family val="1"/>
    </font>
    <font>
      <sz val="10"/>
      <name val="Times New Roman"/>
      <family val="1"/>
    </font>
    <font>
      <b/>
      <sz val="14"/>
      <name val="Times New Roman"/>
      <family val="1"/>
    </font>
    <font>
      <b/>
      <sz val="11"/>
      <name val="Times New Roman"/>
      <family val="1"/>
    </font>
    <font>
      <sz val="10"/>
      <name val="Verdana"/>
      <family val="2"/>
    </font>
  </fonts>
  <fills count="3">
    <fill>
      <patternFill patternType="none"/>
    </fill>
    <fill>
      <patternFill patternType="gray125"/>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s>
  <cellStyleXfs count="5">
    <xf numFmtId="0" fontId="0" fillId="0" borderId="0"/>
    <xf numFmtId="0" fontId="1" fillId="0" borderId="0"/>
    <xf numFmtId="43" fontId="5" fillId="0" borderId="0" applyFont="0" applyFill="0" applyBorder="0" applyAlignment="0" applyProtection="0"/>
    <xf numFmtId="9" fontId="5" fillId="0" borderId="0" applyFont="0" applyFill="0" applyBorder="0" applyAlignment="0" applyProtection="0"/>
    <xf numFmtId="43" fontId="1" fillId="0" borderId="0" applyFont="0" applyFill="0" applyBorder="0" applyAlignment="0" applyProtection="0"/>
  </cellStyleXfs>
  <cellXfs count="203">
    <xf numFmtId="0" fontId="0" fillId="0" borderId="0" xfId="0"/>
    <xf numFmtId="0" fontId="0" fillId="0" borderId="0" xfId="0" applyAlignment="1">
      <alignment wrapText="1"/>
    </xf>
    <xf numFmtId="0" fontId="4" fillId="0" borderId="0" xfId="0" applyFont="1" applyAlignment="1">
      <alignment wrapText="1"/>
    </xf>
    <xf numFmtId="0" fontId="2" fillId="0" borderId="0" xfId="0" applyFont="1" applyAlignment="1">
      <alignment wrapText="1"/>
    </xf>
    <xf numFmtId="0" fontId="6" fillId="0" borderId="0" xfId="0" applyFont="1" applyBorder="1"/>
    <xf numFmtId="0" fontId="6" fillId="0" borderId="0" xfId="0" applyFont="1"/>
    <xf numFmtId="0" fontId="7" fillId="0" borderId="0" xfId="0" applyFont="1" applyBorder="1" applyAlignment="1">
      <alignment horizontal="center"/>
    </xf>
    <xf numFmtId="0" fontId="7" fillId="0" borderId="0" xfId="0" applyFont="1" applyAlignment="1">
      <alignment horizontal="center"/>
    </xf>
    <xf numFmtId="0" fontId="6" fillId="0" borderId="0" xfId="0" applyFont="1" applyFill="1"/>
    <xf numFmtId="0" fontId="7" fillId="0" borderId="0" xfId="0" applyFont="1" applyFill="1" applyBorder="1"/>
    <xf numFmtId="0" fontId="7" fillId="0" borderId="1" xfId="0" applyFont="1" applyBorder="1" applyAlignment="1">
      <alignment horizontal="center" vertical="top" wrapText="1"/>
    </xf>
    <xf numFmtId="0" fontId="7" fillId="0" borderId="1" xfId="0" applyFont="1" applyFill="1" applyBorder="1" applyAlignment="1">
      <alignment horizontal="center" vertical="top" wrapText="1"/>
    </xf>
    <xf numFmtId="0" fontId="7" fillId="0" borderId="1" xfId="0" applyFont="1" applyBorder="1" applyAlignment="1">
      <alignment horizontal="center" vertical="top"/>
    </xf>
    <xf numFmtId="0" fontId="7" fillId="0" borderId="1" xfId="0" applyFont="1" applyBorder="1" applyAlignment="1">
      <alignment vertical="top"/>
    </xf>
    <xf numFmtId="0" fontId="6" fillId="0" borderId="1" xfId="0" applyFont="1" applyFill="1" applyBorder="1" applyAlignment="1">
      <alignment vertical="top"/>
    </xf>
    <xf numFmtId="0" fontId="6" fillId="0" borderId="1" xfId="0" applyFont="1" applyBorder="1" applyAlignment="1">
      <alignment vertical="top"/>
    </xf>
    <xf numFmtId="0" fontId="6" fillId="0" borderId="1" xfId="0" applyFont="1" applyBorder="1" applyAlignment="1">
      <alignment horizontal="left" vertical="top" indent="1"/>
    </xf>
    <xf numFmtId="164" fontId="6" fillId="0" borderId="1" xfId="2" applyNumberFormat="1" applyFont="1" applyFill="1" applyBorder="1" applyAlignment="1">
      <alignment vertical="top"/>
    </xf>
    <xf numFmtId="164" fontId="7" fillId="0" borderId="1" xfId="2" applyNumberFormat="1" applyFont="1" applyFill="1" applyBorder="1" applyAlignment="1">
      <alignment vertical="top"/>
    </xf>
    <xf numFmtId="0" fontId="6" fillId="0" borderId="1" xfId="0" applyFont="1" applyBorder="1" applyAlignment="1">
      <alignment horizontal="left" vertical="top" wrapText="1" indent="1"/>
    </xf>
    <xf numFmtId="164" fontId="6" fillId="0" borderId="1" xfId="2" applyNumberFormat="1" applyFont="1" applyBorder="1" applyAlignment="1">
      <alignment vertical="top"/>
    </xf>
    <xf numFmtId="0" fontId="7" fillId="0" borderId="1" xfId="0" applyFont="1" applyBorder="1" applyAlignment="1">
      <alignment vertical="top" wrapText="1"/>
    </xf>
    <xf numFmtId="0" fontId="6" fillId="0" borderId="1" xfId="0" applyFont="1" applyBorder="1" applyAlignment="1">
      <alignment vertical="top" wrapText="1"/>
    </xf>
    <xf numFmtId="164" fontId="7" fillId="0" borderId="1" xfId="2" applyNumberFormat="1" applyFont="1" applyBorder="1" applyAlignment="1">
      <alignment vertical="top"/>
    </xf>
    <xf numFmtId="164" fontId="6" fillId="0" borderId="1" xfId="2" applyNumberFormat="1" applyFont="1" applyFill="1" applyBorder="1" applyAlignment="1">
      <alignment vertical="top" wrapText="1"/>
    </xf>
    <xf numFmtId="164" fontId="6" fillId="0" borderId="1" xfId="0" applyNumberFormat="1" applyFont="1" applyFill="1" applyBorder="1" applyAlignment="1">
      <alignment vertical="top" wrapText="1"/>
    </xf>
    <xf numFmtId="43" fontId="6" fillId="0" borderId="1" xfId="0" applyNumberFormat="1" applyFont="1" applyFill="1" applyBorder="1" applyAlignment="1">
      <alignment vertical="top" wrapText="1"/>
    </xf>
    <xf numFmtId="0" fontId="6" fillId="0" borderId="1" xfId="0" applyFont="1" applyBorder="1" applyAlignment="1">
      <alignment horizontal="center" vertical="top"/>
    </xf>
    <xf numFmtId="10" fontId="6" fillId="0" borderId="1" xfId="3" applyNumberFormat="1" applyFont="1" applyFill="1" applyBorder="1" applyAlignment="1">
      <alignment vertical="top"/>
    </xf>
    <xf numFmtId="0" fontId="6" fillId="0" borderId="1" xfId="0" applyFont="1" applyBorder="1" applyAlignment="1">
      <alignment horizontal="left" vertical="top" wrapText="1" indent="3"/>
    </xf>
    <xf numFmtId="2" fontId="6" fillId="0" borderId="0" xfId="0" applyNumberFormat="1" applyFont="1"/>
    <xf numFmtId="0" fontId="6" fillId="0" borderId="0" xfId="0" applyFont="1" applyFill="1" applyBorder="1"/>
    <xf numFmtId="0" fontId="7" fillId="0" borderId="1" xfId="0" applyFont="1" applyFill="1" applyBorder="1" applyAlignment="1">
      <alignment horizontal="center" vertical="top"/>
    </xf>
    <xf numFmtId="0" fontId="6" fillId="0" borderId="1" xfId="0" applyFont="1" applyFill="1" applyBorder="1" applyAlignment="1">
      <alignment horizontal="right" vertical="top"/>
    </xf>
    <xf numFmtId="0" fontId="7" fillId="0" borderId="0" xfId="0" applyFont="1" applyAlignment="1">
      <alignment horizontal="left"/>
    </xf>
    <xf numFmtId="0" fontId="6" fillId="0" borderId="0" xfId="0" applyFont="1" applyAlignment="1">
      <alignment horizontal="center"/>
    </xf>
    <xf numFmtId="0" fontId="6" fillId="0" borderId="0" xfId="0" applyFont="1" applyAlignment="1">
      <alignment horizontal="left"/>
    </xf>
    <xf numFmtId="0" fontId="6" fillId="0" borderId="2" xfId="0" applyFont="1" applyFill="1" applyBorder="1"/>
    <xf numFmtId="0" fontId="6" fillId="0" borderId="1" xfId="0" applyFont="1" applyBorder="1" applyAlignment="1">
      <alignment vertical="center" wrapText="1"/>
    </xf>
    <xf numFmtId="164" fontId="6" fillId="0" borderId="0" xfId="0" applyNumberFormat="1" applyFont="1"/>
    <xf numFmtId="14" fontId="6" fillId="0" borderId="0" xfId="0" applyNumberFormat="1" applyFont="1" applyFill="1" applyAlignment="1">
      <alignment horizontal="left"/>
    </xf>
    <xf numFmtId="0" fontId="10" fillId="0" borderId="0" xfId="0" applyFont="1"/>
    <xf numFmtId="0" fontId="10" fillId="0" borderId="0" xfId="0" applyFont="1" applyAlignment="1">
      <alignment wrapText="1"/>
    </xf>
    <xf numFmtId="0" fontId="10" fillId="0" borderId="0" xfId="0" applyFont="1" applyAlignment="1">
      <alignment horizontal="center" vertical="center"/>
    </xf>
    <xf numFmtId="0" fontId="10" fillId="0" borderId="5" xfId="0" applyFont="1" applyBorder="1"/>
    <xf numFmtId="0" fontId="10" fillId="0" borderId="0" xfId="0" applyFont="1" applyBorder="1" applyAlignment="1">
      <alignment wrapText="1"/>
    </xf>
    <xf numFmtId="0" fontId="10" fillId="0" borderId="9" xfId="0" applyFont="1" applyBorder="1"/>
    <xf numFmtId="0" fontId="10" fillId="0" borderId="5" xfId="0" applyFont="1" applyBorder="1" applyAlignment="1">
      <alignment horizontal="left"/>
    </xf>
    <xf numFmtId="164" fontId="10" fillId="0" borderId="10" xfId="2" applyNumberFormat="1" applyFont="1" applyBorder="1"/>
    <xf numFmtId="0" fontId="10" fillId="0" borderId="5" xfId="0" applyFont="1" applyBorder="1" applyAlignment="1">
      <alignment horizontal="right"/>
    </xf>
    <xf numFmtId="0" fontId="10" fillId="0" borderId="5" xfId="0" applyFont="1" applyBorder="1" applyAlignment="1">
      <alignment horizontal="center"/>
    </xf>
    <xf numFmtId="0" fontId="10" fillId="0" borderId="6" xfId="0" applyFont="1" applyBorder="1"/>
    <xf numFmtId="0" fontId="10" fillId="0" borderId="8" xfId="0" applyFont="1" applyBorder="1" applyAlignment="1">
      <alignment wrapText="1"/>
    </xf>
    <xf numFmtId="164" fontId="10" fillId="0" borderId="11" xfId="2" applyNumberFormat="1" applyFont="1" applyBorder="1"/>
    <xf numFmtId="0" fontId="12" fillId="0" borderId="5" xfId="0" applyFont="1" applyBorder="1"/>
    <xf numFmtId="0" fontId="12" fillId="0" borderId="0" xfId="0" applyFont="1" applyBorder="1" applyAlignment="1">
      <alignment wrapText="1"/>
    </xf>
    <xf numFmtId="164" fontId="12" fillId="0" borderId="10" xfId="2" applyNumberFormat="1" applyFont="1" applyBorder="1"/>
    <xf numFmtId="0" fontId="10" fillId="0" borderId="10" xfId="0" applyFont="1" applyBorder="1"/>
    <xf numFmtId="0" fontId="12" fillId="0" borderId="12" xfId="0" applyFont="1" applyBorder="1"/>
    <xf numFmtId="0" fontId="12" fillId="0" borderId="13" xfId="0" applyFont="1" applyBorder="1" applyAlignment="1">
      <alignment wrapText="1"/>
    </xf>
    <xf numFmtId="164" fontId="12" fillId="0" borderId="14" xfId="2" applyNumberFormat="1" applyFont="1" applyBorder="1"/>
    <xf numFmtId="0" fontId="10" fillId="0" borderId="0" xfId="0" applyFont="1" applyBorder="1" applyAlignment="1">
      <alignment horizontal="center" vertical="center" wrapText="1"/>
    </xf>
    <xf numFmtId="0" fontId="12" fillId="0" borderId="5" xfId="0" applyFont="1" applyBorder="1" applyAlignment="1">
      <alignment horizontal="right"/>
    </xf>
    <xf numFmtId="0" fontId="12" fillId="0" borderId="12" xfId="0" applyFont="1" applyBorder="1" applyAlignment="1">
      <alignment horizontal="right"/>
    </xf>
    <xf numFmtId="43" fontId="10" fillId="0" borderId="10" xfId="2" applyNumberFormat="1" applyFont="1" applyBorder="1"/>
    <xf numFmtId="0" fontId="11" fillId="0" borderId="0" xfId="0" applyFont="1" applyAlignment="1">
      <alignment horizontal="center" wrapText="1"/>
    </xf>
    <xf numFmtId="0" fontId="12" fillId="0" borderId="0" xfId="0" applyFont="1"/>
    <xf numFmtId="0" fontId="10" fillId="0" borderId="0" xfId="0" applyFont="1" applyAlignment="1">
      <alignment horizontal="left" vertical="center"/>
    </xf>
    <xf numFmtId="0" fontId="10" fillId="0" borderId="0" xfId="0" applyFont="1" applyAlignment="1">
      <alignment horizontal="right" vertical="center"/>
    </xf>
    <xf numFmtId="0" fontId="13" fillId="0" borderId="0" xfId="0" applyFont="1"/>
    <xf numFmtId="0" fontId="13" fillId="0" borderId="0" xfId="0" applyFont="1" applyAlignment="1">
      <alignment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3" xfId="0" applyFont="1" applyBorder="1" applyAlignment="1">
      <alignment horizontal="right" wrapText="1"/>
    </xf>
    <xf numFmtId="0" fontId="12" fillId="0" borderId="0" xfId="0" applyFont="1" applyBorder="1" applyAlignment="1">
      <alignment horizontal="right" wrapText="1"/>
    </xf>
    <xf numFmtId="0" fontId="14" fillId="0" borderId="3" xfId="0" applyFont="1" applyBorder="1"/>
    <xf numFmtId="0" fontId="14" fillId="0" borderId="15" xfId="0" applyFont="1" applyBorder="1"/>
    <xf numFmtId="0" fontId="14" fillId="0" borderId="15" xfId="0" applyFont="1" applyBorder="1" applyAlignment="1">
      <alignment horizontal="center" vertical="center"/>
    </xf>
    <xf numFmtId="165" fontId="15" fillId="0" borderId="15" xfId="2" applyNumberFormat="1" applyFont="1" applyBorder="1"/>
    <xf numFmtId="0" fontId="14" fillId="0" borderId="4" xfId="0" applyFont="1" applyBorder="1"/>
    <xf numFmtId="0" fontId="14" fillId="0" borderId="0" xfId="0" applyFont="1"/>
    <xf numFmtId="0" fontId="14" fillId="0" borderId="5" xfId="0" applyFont="1" applyBorder="1"/>
    <xf numFmtId="0" fontId="14" fillId="0" borderId="2" xfId="0" applyFont="1" applyBorder="1"/>
    <xf numFmtId="0" fontId="14" fillId="0" borderId="0" xfId="0" applyFont="1" applyBorder="1"/>
    <xf numFmtId="0" fontId="14" fillId="0" borderId="0" xfId="0" applyFont="1" applyBorder="1" applyAlignment="1">
      <alignment horizontal="center" vertical="center"/>
    </xf>
    <xf numFmtId="165" fontId="15" fillId="0" borderId="0" xfId="2" applyNumberFormat="1" applyFont="1" applyBorder="1"/>
    <xf numFmtId="0" fontId="14" fillId="0" borderId="5" xfId="0" applyFont="1" applyBorder="1" applyAlignment="1">
      <alignment horizontal="center" vertical="center"/>
    </xf>
    <xf numFmtId="0" fontId="17" fillId="0" borderId="1" xfId="0" applyFont="1" applyBorder="1" applyAlignment="1">
      <alignment horizontal="center" vertical="center" wrapText="1"/>
    </xf>
    <xf numFmtId="0" fontId="14" fillId="0" borderId="0" xfId="0" applyFont="1" applyAlignment="1">
      <alignment horizontal="center" vertical="center"/>
    </xf>
    <xf numFmtId="0" fontId="17" fillId="0" borderId="3" xfId="0" applyFont="1" applyBorder="1" applyAlignment="1">
      <alignment horizontal="center" vertical="center"/>
    </xf>
    <xf numFmtId="0" fontId="17" fillId="0" borderId="4" xfId="0" applyFont="1" applyBorder="1"/>
    <xf numFmtId="0" fontId="14" fillId="0" borderId="9" xfId="0" applyFont="1" applyBorder="1" applyAlignment="1">
      <alignment horizontal="center" vertical="center"/>
    </xf>
    <xf numFmtId="165" fontId="14" fillId="0" borderId="9" xfId="2" applyNumberFormat="1" applyFont="1" applyBorder="1"/>
    <xf numFmtId="0" fontId="17" fillId="0" borderId="5" xfId="0" applyFont="1" applyBorder="1"/>
    <xf numFmtId="0" fontId="17" fillId="0" borderId="2" xfId="0" applyFont="1" applyBorder="1"/>
    <xf numFmtId="0" fontId="14" fillId="0" borderId="10" xfId="0" applyFont="1" applyBorder="1" applyAlignment="1">
      <alignment horizontal="center" vertical="center"/>
    </xf>
    <xf numFmtId="165" fontId="14" fillId="0" borderId="10" xfId="2" applyNumberFormat="1" applyFont="1" applyBorder="1"/>
    <xf numFmtId="0" fontId="14" fillId="0" borderId="2" xfId="0" applyFont="1" applyBorder="1" applyAlignment="1">
      <alignment horizontal="left" wrapText="1" indent="1"/>
    </xf>
    <xf numFmtId="0" fontId="14" fillId="0" borderId="2" xfId="0" applyFont="1" applyBorder="1" applyAlignment="1">
      <alignment horizontal="left" indent="1"/>
    </xf>
    <xf numFmtId="0" fontId="14" fillId="0" borderId="2" xfId="0" applyFont="1" applyBorder="1" applyAlignment="1">
      <alignment horizontal="left" indent="2"/>
    </xf>
    <xf numFmtId="0" fontId="14" fillId="0" borderId="2" xfId="0" applyFont="1" applyBorder="1" applyAlignment="1">
      <alignment horizontal="left" wrapText="1" indent="2"/>
    </xf>
    <xf numFmtId="0" fontId="14" fillId="0" borderId="5" xfId="0" applyFont="1" applyBorder="1" applyAlignment="1">
      <alignment horizontal="left" vertical="top"/>
    </xf>
    <xf numFmtId="0" fontId="14" fillId="0" borderId="2" xfId="0" applyFont="1" applyBorder="1" applyAlignment="1">
      <alignment horizontal="left" vertical="top" wrapText="1" indent="1"/>
    </xf>
    <xf numFmtId="0" fontId="14" fillId="0" borderId="0" xfId="0" applyFont="1" applyAlignment="1">
      <alignment horizontal="left" vertical="top"/>
    </xf>
    <xf numFmtId="0" fontId="17" fillId="0" borderId="2" xfId="0" applyFont="1" applyBorder="1" applyAlignment="1">
      <alignment wrapText="1"/>
    </xf>
    <xf numFmtId="165" fontId="14" fillId="0" borderId="11" xfId="2" applyNumberFormat="1" applyFont="1" applyBorder="1"/>
    <xf numFmtId="0" fontId="14" fillId="0" borderId="12" xfId="0" applyFont="1" applyBorder="1"/>
    <xf numFmtId="0" fontId="17" fillId="0" borderId="16" xfId="0" applyFont="1" applyBorder="1" applyAlignment="1">
      <alignment horizontal="right" wrapText="1"/>
    </xf>
    <xf numFmtId="0" fontId="14" fillId="0" borderId="1" xfId="0" applyFont="1" applyBorder="1" applyAlignment="1">
      <alignment horizontal="center" vertical="center"/>
    </xf>
    <xf numFmtId="165" fontId="17" fillId="0" borderId="17" xfId="2" applyNumberFormat="1" applyFont="1" applyBorder="1"/>
    <xf numFmtId="165" fontId="17" fillId="0" borderId="14" xfId="2" applyNumberFormat="1" applyFont="1" applyBorder="1"/>
    <xf numFmtId="0" fontId="14" fillId="0" borderId="2" xfId="0" applyFont="1" applyBorder="1" applyAlignment="1">
      <alignment horizontal="left" vertical="center" wrapText="1" indent="2"/>
    </xf>
    <xf numFmtId="0" fontId="14" fillId="0" borderId="2" xfId="0" applyFont="1" applyBorder="1" applyAlignment="1">
      <alignment horizontal="left" vertical="center" wrapText="1" indent="1"/>
    </xf>
    <xf numFmtId="0" fontId="14" fillId="0" borderId="6" xfId="0" applyFont="1" applyBorder="1"/>
    <xf numFmtId="0" fontId="14" fillId="0" borderId="7" xfId="0" applyFont="1" applyBorder="1"/>
    <xf numFmtId="0" fontId="14" fillId="0" borderId="11" xfId="0" applyFont="1" applyBorder="1" applyAlignment="1">
      <alignment horizontal="center" vertical="center"/>
    </xf>
    <xf numFmtId="0" fontId="17" fillId="0" borderId="13" xfId="0" applyFont="1" applyBorder="1" applyAlignment="1">
      <alignment horizontal="right" wrapText="1"/>
    </xf>
    <xf numFmtId="0" fontId="14" fillId="0" borderId="8" xfId="0" applyFont="1" applyBorder="1"/>
    <xf numFmtId="0" fontId="14" fillId="0" borderId="8" xfId="0" applyFont="1" applyBorder="1" applyAlignment="1">
      <alignment horizontal="center" vertical="center"/>
    </xf>
    <xf numFmtId="165" fontId="15" fillId="0" borderId="0" xfId="2" applyNumberFormat="1" applyFont="1"/>
    <xf numFmtId="0" fontId="17" fillId="0" borderId="4" xfId="0" applyFont="1" applyBorder="1" applyAlignment="1">
      <alignment horizontal="center" vertical="center"/>
    </xf>
    <xf numFmtId="0" fontId="17" fillId="0" borderId="9" xfId="0" applyFont="1" applyBorder="1" applyAlignment="1">
      <alignment horizontal="center" vertical="center" wrapText="1"/>
    </xf>
    <xf numFmtId="0" fontId="17" fillId="0" borderId="0" xfId="0" applyFont="1" applyBorder="1" applyAlignment="1">
      <alignment horizontal="center"/>
    </xf>
    <xf numFmtId="0" fontId="11" fillId="0" borderId="0" xfId="0" applyFont="1" applyAlignment="1">
      <alignment horizontal="center" vertical="center"/>
    </xf>
    <xf numFmtId="0" fontId="11" fillId="0" borderId="0" xfId="0" applyFont="1"/>
    <xf numFmtId="0" fontId="10" fillId="0" borderId="0" xfId="0" applyFont="1" applyAlignment="1">
      <alignment horizontal="center" vertical="center" wrapText="1"/>
    </xf>
    <xf numFmtId="0" fontId="12" fillId="0" borderId="1" xfId="0" applyFont="1" applyBorder="1" applyAlignment="1">
      <alignment wrapText="1"/>
    </xf>
    <xf numFmtId="164" fontId="10" fillId="0" borderId="1" xfId="2" applyNumberFormat="1" applyFont="1" applyBorder="1"/>
    <xf numFmtId="0" fontId="10" fillId="0" borderId="1" xfId="0" applyFont="1" applyBorder="1" applyAlignment="1">
      <alignment wrapText="1"/>
    </xf>
    <xf numFmtId="0" fontId="11" fillId="0" borderId="0" xfId="0" applyFont="1" applyAlignment="1">
      <alignment horizontal="center" wrapText="1"/>
    </xf>
    <xf numFmtId="0" fontId="10" fillId="0" borderId="0" xfId="0" applyFont="1" applyAlignment="1">
      <alignment horizontal="right"/>
    </xf>
    <xf numFmtId="164" fontId="10" fillId="0" borderId="10" xfId="2" applyNumberFormat="1" applyFont="1" applyBorder="1" applyAlignment="1">
      <alignment horizontal="center" vertical="center"/>
    </xf>
    <xf numFmtId="164" fontId="12" fillId="0" borderId="10" xfId="2" applyNumberFormat="1" applyFont="1" applyBorder="1" applyAlignment="1">
      <alignment horizontal="center" vertical="center"/>
    </xf>
    <xf numFmtId="0" fontId="12" fillId="0" borderId="0" xfId="0" applyFont="1" applyBorder="1" applyAlignment="1">
      <alignment horizontal="center" vertical="center" wrapText="1"/>
    </xf>
    <xf numFmtId="164" fontId="10" fillId="0" borderId="0" xfId="2" applyNumberFormat="1" applyFont="1" applyBorder="1"/>
    <xf numFmtId="164" fontId="14" fillId="0" borderId="10" xfId="2" applyNumberFormat="1" applyFont="1" applyBorder="1"/>
    <xf numFmtId="164" fontId="14" fillId="0" borderId="10" xfId="2" applyNumberFormat="1" applyFont="1" applyBorder="1" applyAlignment="1">
      <alignment horizontal="left" vertical="top"/>
    </xf>
    <xf numFmtId="0" fontId="10" fillId="0" borderId="0" xfId="0" applyFont="1" applyBorder="1" applyAlignment="1">
      <alignment vertical="center" wrapText="1"/>
    </xf>
    <xf numFmtId="164" fontId="10" fillId="0" borderId="10" xfId="2" applyNumberFormat="1" applyFont="1" applyBorder="1" applyAlignment="1">
      <alignment vertical="center"/>
    </xf>
    <xf numFmtId="0" fontId="10" fillId="0" borderId="5" xfId="0" applyFont="1" applyBorder="1" applyAlignment="1">
      <alignment horizontal="right" vertical="center"/>
    </xf>
    <xf numFmtId="0" fontId="10" fillId="0" borderId="0" xfId="0" applyFont="1" applyAlignment="1">
      <alignment vertical="center"/>
    </xf>
    <xf numFmtId="0" fontId="14" fillId="0" borderId="0" xfId="0" applyFont="1" applyFill="1" applyAlignment="1">
      <alignment wrapText="1"/>
    </xf>
    <xf numFmtId="0" fontId="10" fillId="0" borderId="0" xfId="0" applyFont="1" applyBorder="1" applyAlignment="1">
      <alignment horizontal="left"/>
    </xf>
    <xf numFmtId="0" fontId="11" fillId="0" borderId="0" xfId="0" applyFont="1" applyAlignment="1">
      <alignment horizontal="right"/>
    </xf>
    <xf numFmtId="0" fontId="17" fillId="0" borderId="0" xfId="0" applyFont="1" applyBorder="1" applyAlignment="1">
      <alignment horizontal="center"/>
    </xf>
    <xf numFmtId="0" fontId="10" fillId="0" borderId="6" xfId="0" applyFont="1" applyBorder="1" applyAlignment="1">
      <alignment horizontal="right"/>
    </xf>
    <xf numFmtId="43" fontId="10" fillId="0" borderId="11" xfId="2" applyNumberFormat="1" applyFont="1" applyBorder="1"/>
    <xf numFmtId="0" fontId="11" fillId="0" borderId="0" xfId="0" applyFont="1" applyAlignment="1"/>
    <xf numFmtId="0" fontId="11" fillId="0" borderId="0" xfId="0" applyFont="1" applyAlignment="1">
      <alignment vertical="top" wrapText="1"/>
    </xf>
    <xf numFmtId="0" fontId="16" fillId="0" borderId="0" xfId="0" applyFont="1" applyBorder="1" applyAlignment="1">
      <alignment horizontal="center" wrapText="1"/>
    </xf>
    <xf numFmtId="0" fontId="14" fillId="0" borderId="2" xfId="0" applyFont="1" applyBorder="1" applyAlignment="1">
      <alignment wrapText="1"/>
    </xf>
    <xf numFmtId="0" fontId="14" fillId="0" borderId="0" xfId="0" applyFont="1" applyAlignment="1">
      <alignment wrapText="1"/>
    </xf>
    <xf numFmtId="164" fontId="18" fillId="0" borderId="11" xfId="4" applyNumberFormat="1" applyFont="1" applyFill="1" applyBorder="1" applyAlignment="1" applyProtection="1">
      <alignment horizontal="left" indent="1"/>
    </xf>
    <xf numFmtId="164" fontId="18" fillId="0" borderId="10" xfId="4" applyNumberFormat="1" applyFont="1" applyFill="1" applyBorder="1" applyAlignment="1" applyProtection="1">
      <alignment horizontal="left" indent="1"/>
    </xf>
    <xf numFmtId="43" fontId="18" fillId="0" borderId="0" xfId="4" applyFont="1" applyFill="1"/>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0" fillId="0" borderId="9" xfId="0" applyFont="1" applyFill="1" applyBorder="1"/>
    <xf numFmtId="0" fontId="10" fillId="0" borderId="10" xfId="0" applyFont="1" applyFill="1" applyBorder="1"/>
    <xf numFmtId="164" fontId="10" fillId="0" borderId="10" xfId="2" applyNumberFormat="1" applyFont="1" applyFill="1" applyBorder="1"/>
    <xf numFmtId="164" fontId="12" fillId="0" borderId="14" xfId="2" applyNumberFormat="1" applyFont="1" applyFill="1" applyBorder="1"/>
    <xf numFmtId="164" fontId="12" fillId="0" borderId="10" xfId="2" applyNumberFormat="1" applyFont="1" applyFill="1" applyBorder="1"/>
    <xf numFmtId="43" fontId="10" fillId="0" borderId="10" xfId="2" applyNumberFormat="1" applyFont="1" applyFill="1" applyBorder="1"/>
    <xf numFmtId="43" fontId="10" fillId="0" borderId="11" xfId="2" applyNumberFormat="1" applyFont="1" applyFill="1" applyBorder="1"/>
    <xf numFmtId="0" fontId="10" fillId="0" borderId="0" xfId="0" applyFont="1" applyAlignment="1">
      <alignment horizontal="center"/>
    </xf>
    <xf numFmtId="0" fontId="11" fillId="0" borderId="0" xfId="0" applyFont="1" applyAlignment="1">
      <alignment wrapText="1"/>
    </xf>
    <xf numFmtId="164" fontId="10" fillId="2" borderId="1" xfId="2" applyNumberFormat="1" applyFont="1" applyFill="1" applyBorder="1"/>
    <xf numFmtId="0" fontId="10" fillId="0" borderId="0" xfId="0" applyFont="1" applyAlignment="1">
      <alignment horizontal="center"/>
    </xf>
    <xf numFmtId="164" fontId="10" fillId="0" borderId="18" xfId="2" applyNumberFormat="1" applyFont="1" applyBorder="1"/>
    <xf numFmtId="165" fontId="15" fillId="0" borderId="0" xfId="2" applyNumberFormat="1" applyFont="1" applyBorder="1" applyAlignment="1">
      <alignment horizontal="right"/>
    </xf>
    <xf numFmtId="0" fontId="14" fillId="0" borderId="2" xfId="0" applyFont="1" applyBorder="1" applyAlignment="1">
      <alignment horizontal="right"/>
    </xf>
    <xf numFmtId="0" fontId="10" fillId="0" borderId="2" xfId="0" applyFont="1" applyBorder="1" applyAlignment="1">
      <alignment horizontal="left" indent="2"/>
    </xf>
    <xf numFmtId="0" fontId="17" fillId="0" borderId="1" xfId="0" applyFont="1" applyFill="1" applyBorder="1" applyAlignment="1">
      <alignment horizontal="center" vertical="center" wrapText="1"/>
    </xf>
    <xf numFmtId="0" fontId="6" fillId="0" borderId="0" xfId="0" applyFont="1" applyFill="1" applyBorder="1" applyAlignment="1">
      <alignment horizontal="left" vertical="top" wrapText="1"/>
    </xf>
    <xf numFmtId="0" fontId="9" fillId="0" borderId="0" xfId="0" applyFont="1" applyFill="1" applyBorder="1" applyAlignment="1">
      <alignment horizontal="center"/>
    </xf>
    <xf numFmtId="0" fontId="7" fillId="0" borderId="0" xfId="0" applyFont="1" applyFill="1" applyBorder="1" applyAlignment="1">
      <alignment horizontal="center"/>
    </xf>
    <xf numFmtId="0" fontId="8" fillId="0" borderId="0" xfId="0" applyFont="1" applyBorder="1" applyAlignment="1">
      <alignment horizontal="center"/>
    </xf>
    <xf numFmtId="0" fontId="7" fillId="0" borderId="1" xfId="0" applyFont="1" applyBorder="1" applyAlignment="1">
      <alignment horizontal="justify" vertical="top"/>
    </xf>
    <xf numFmtId="0" fontId="7" fillId="0" borderId="1" xfId="0" applyFont="1" applyBorder="1" applyAlignment="1">
      <alignment horizontal="center" vertical="top"/>
    </xf>
    <xf numFmtId="0" fontId="7" fillId="0" borderId="1" xfId="0" applyFont="1" applyBorder="1" applyAlignment="1">
      <alignment vertical="top" wrapText="1"/>
    </xf>
    <xf numFmtId="0" fontId="3" fillId="0" borderId="0" xfId="0" applyFont="1" applyAlignment="1">
      <alignment horizontal="left" wrapText="1"/>
    </xf>
    <xf numFmtId="0" fontId="0" fillId="0" borderId="0" xfId="0" applyAlignment="1">
      <alignment horizontal="left" wrapText="1"/>
    </xf>
    <xf numFmtId="0" fontId="10" fillId="0" borderId="0" xfId="0" applyFont="1" applyAlignment="1">
      <alignment horizontal="center"/>
    </xf>
    <xf numFmtId="0" fontId="14" fillId="0" borderId="0" xfId="0" applyFont="1" applyFill="1" applyAlignment="1">
      <alignment horizontal="left" vertical="center" wrapText="1"/>
    </xf>
    <xf numFmtId="0" fontId="10" fillId="0" borderId="0" xfId="0" applyFont="1" applyAlignment="1">
      <alignment horizontal="left" vertical="top"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1" fillId="0" borderId="0" xfId="0" applyFont="1" applyAlignment="1">
      <alignment horizontal="center" wrapText="1"/>
    </xf>
    <xf numFmtId="0" fontId="10" fillId="0" borderId="0" xfId="0" applyFont="1" applyAlignment="1">
      <alignment horizontal="right"/>
    </xf>
    <xf numFmtId="0" fontId="17" fillId="0" borderId="1" xfId="0" applyFont="1" applyBorder="1" applyAlignment="1">
      <alignment horizontal="center" vertical="center"/>
    </xf>
    <xf numFmtId="0" fontId="16" fillId="0" borderId="0" xfId="0" applyFont="1" applyBorder="1" applyAlignment="1">
      <alignment horizontal="center"/>
    </xf>
    <xf numFmtId="0" fontId="16" fillId="0" borderId="2" xfId="0" applyFont="1" applyBorder="1" applyAlignment="1">
      <alignment horizontal="center"/>
    </xf>
    <xf numFmtId="0" fontId="17" fillId="0" borderId="0" xfId="0" applyFont="1" applyBorder="1" applyAlignment="1">
      <alignment horizontal="center"/>
    </xf>
    <xf numFmtId="0" fontId="17" fillId="0" borderId="2" xfId="0" applyFont="1" applyBorder="1" applyAlignment="1">
      <alignment horizontal="center"/>
    </xf>
    <xf numFmtId="0" fontId="11" fillId="0" borderId="0" xfId="0" applyFont="1" applyAlignment="1">
      <alignment horizontal="left" vertical="center" wrapText="1"/>
    </xf>
    <xf numFmtId="0" fontId="11" fillId="0" borderId="0" xfId="0" applyFont="1" applyAlignment="1">
      <alignment horizontal="right"/>
    </xf>
    <xf numFmtId="0" fontId="10" fillId="0" borderId="0" xfId="0" applyFont="1" applyAlignment="1">
      <alignment horizontal="left" vertical="center" wrapText="1"/>
    </xf>
    <xf numFmtId="0" fontId="11" fillId="0" borderId="0" xfId="0" applyFont="1" applyAlignment="1">
      <alignment horizontal="left" vertical="top" wrapText="1"/>
    </xf>
    <xf numFmtId="43" fontId="14" fillId="0" borderId="0" xfId="0" applyNumberFormat="1" applyFont="1"/>
  </cellXfs>
  <cellStyles count="5">
    <cellStyle name="Comma" xfId="2" builtinId="3"/>
    <cellStyle name="Comma 3" xfId="4"/>
    <cellStyle name="Normal" xfId="0" builtinId="0"/>
    <cellStyle name="Normal 2" xfId="1"/>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sktop/Quarterly%20Compliance/March%202018/Financial%20Results/BS%202017%20(2)%20-%20IND%20A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JEL_IndAs%202020%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S"/>
      <sheetName val="PL"/>
      <sheetName val="cash flow"/>
      <sheetName val="Share capital"/>
      <sheetName val="Sch BS Liab"/>
      <sheetName val="Fixed Assets"/>
      <sheetName val="Schedule of BS (Assets)"/>
      <sheetName val="Schedule of PL"/>
      <sheetName val="GROUPING"/>
      <sheetName val="Computation"/>
      <sheetName val="Depreciation"/>
      <sheetName val="Sheet2"/>
      <sheetName val="Sheet1"/>
      <sheetName val="FA- IT Act"/>
      <sheetName val="P&amp;L IND AS"/>
      <sheetName val="IND AS PL"/>
      <sheetName val="IND AS BS"/>
      <sheetName val="Note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7">
          <cell r="B7" t="str">
            <v>PARTICULARS</v>
          </cell>
          <cell r="D7" t="str">
            <v>NOTE NO.</v>
          </cell>
        </row>
      </sheetData>
      <sheetData sheetId="16" refreshError="1"/>
      <sheetData sheetId="1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S"/>
      <sheetName val="PL"/>
      <sheetName val="CFS"/>
      <sheetName val="SOCE"/>
      <sheetName val="SC"/>
      <sheetName val="Reserve"/>
      <sheetName val="PL Schedules"/>
      <sheetName val="BS Schedules"/>
      <sheetName val="PPE_Final"/>
      <sheetName val="Sheet1"/>
    </sheetNames>
    <sheetDataSet>
      <sheetData sheetId="0">
        <row r="12">
          <cell r="D12">
            <v>18244731</v>
          </cell>
        </row>
        <row r="16">
          <cell r="D16">
            <v>3846187.5</v>
          </cell>
        </row>
        <row r="17">
          <cell r="D17">
            <v>10812000</v>
          </cell>
        </row>
        <row r="19">
          <cell r="D19">
            <v>122082</v>
          </cell>
        </row>
        <row r="25">
          <cell r="D25">
            <v>201440</v>
          </cell>
        </row>
        <row r="28">
          <cell r="D28">
            <v>2218200</v>
          </cell>
        </row>
        <row r="29">
          <cell r="D29">
            <v>68571</v>
          </cell>
        </row>
        <row r="31">
          <cell r="D31">
            <v>2613638</v>
          </cell>
        </row>
        <row r="42">
          <cell r="D42">
            <v>25474000</v>
          </cell>
        </row>
        <row r="43">
          <cell r="D43">
            <v>6072026.4600000009</v>
          </cell>
        </row>
      </sheetData>
      <sheetData sheetId="1"/>
      <sheetData sheetId="2"/>
      <sheetData sheetId="3"/>
      <sheetData sheetId="4"/>
      <sheetData sheetId="5"/>
      <sheetData sheetId="6"/>
      <sheetData sheetId="7">
        <row r="110">
          <cell r="C110"/>
        </row>
      </sheetData>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J1173"/>
  <sheetViews>
    <sheetView view="pageBreakPreview" topLeftCell="A61" zoomScale="80" zoomScaleSheetLayoutView="80" workbookViewId="0">
      <selection activeCell="A64" sqref="A64"/>
    </sheetView>
  </sheetViews>
  <sheetFormatPr defaultColWidth="22.42578125" defaultRowHeight="16.5"/>
  <cols>
    <col min="1" max="1" width="9.140625" style="35" customWidth="1"/>
    <col min="2" max="2" width="59.7109375" style="5" customWidth="1"/>
    <col min="3" max="4" width="13.42578125" style="8" customWidth="1"/>
    <col min="5" max="5" width="17.5703125" style="5" customWidth="1"/>
    <col min="6" max="6" width="13.42578125" style="5" customWidth="1"/>
    <col min="7" max="7" width="16" style="5" customWidth="1"/>
    <col min="8" max="8" width="17.85546875" style="37" customWidth="1"/>
    <col min="9" max="16384" width="22.42578125" style="5"/>
  </cols>
  <sheetData>
    <row r="1" spans="1:9" ht="17.25">
      <c r="A1" s="174" t="s">
        <v>79</v>
      </c>
      <c r="B1" s="174"/>
      <c r="C1" s="174"/>
      <c r="D1" s="174"/>
      <c r="E1" s="174"/>
      <c r="F1" s="174"/>
      <c r="G1" s="174"/>
      <c r="H1" s="174"/>
      <c r="I1" s="4"/>
    </row>
    <row r="2" spans="1:9">
      <c r="A2" s="175" t="s">
        <v>91</v>
      </c>
      <c r="B2" s="175"/>
      <c r="C2" s="175"/>
      <c r="D2" s="175"/>
      <c r="E2" s="175"/>
      <c r="F2" s="175"/>
      <c r="G2" s="175"/>
      <c r="H2" s="175"/>
      <c r="I2" s="4"/>
    </row>
    <row r="3" spans="1:9">
      <c r="A3" s="6"/>
      <c r="B3" s="6"/>
      <c r="C3" s="6"/>
      <c r="D3" s="6"/>
      <c r="E3" s="6"/>
      <c r="F3" s="6"/>
      <c r="G3" s="6"/>
      <c r="H3" s="6"/>
      <c r="I3" s="4"/>
    </row>
    <row r="4" spans="1:9">
      <c r="A4" s="176" t="s">
        <v>102</v>
      </c>
      <c r="B4" s="176"/>
      <c r="C4" s="176"/>
      <c r="D4" s="176"/>
      <c r="E4" s="176"/>
      <c r="F4" s="176"/>
      <c r="G4" s="176"/>
      <c r="H4" s="176"/>
      <c r="I4" s="4"/>
    </row>
    <row r="5" spans="1:9" ht="15" customHeight="1">
      <c r="A5" s="7"/>
      <c r="H5" s="9" t="s">
        <v>34</v>
      </c>
      <c r="I5" s="4"/>
    </row>
    <row r="6" spans="1:9">
      <c r="A6" s="177" t="s">
        <v>35</v>
      </c>
      <c r="B6" s="177"/>
      <c r="C6" s="177"/>
      <c r="D6" s="177"/>
      <c r="E6" s="177"/>
      <c r="F6" s="177"/>
      <c r="G6" s="177"/>
      <c r="H6" s="177"/>
    </row>
    <row r="7" spans="1:9">
      <c r="A7" s="178" t="s">
        <v>103</v>
      </c>
      <c r="B7" s="178"/>
      <c r="C7" s="178"/>
      <c r="D7" s="178"/>
      <c r="E7" s="178"/>
      <c r="F7" s="178"/>
      <c r="G7" s="178"/>
      <c r="H7" s="178"/>
    </row>
    <row r="8" spans="1:9" ht="68.25" customHeight="1">
      <c r="A8" s="10"/>
      <c r="B8" s="10" t="s">
        <v>0</v>
      </c>
      <c r="C8" s="11" t="s">
        <v>39</v>
      </c>
      <c r="D8" s="11" t="s">
        <v>38</v>
      </c>
      <c r="E8" s="11" t="s">
        <v>37</v>
      </c>
      <c r="F8" s="11" t="s">
        <v>57</v>
      </c>
      <c r="G8" s="11" t="s">
        <v>58</v>
      </c>
      <c r="H8" s="11" t="s">
        <v>36</v>
      </c>
    </row>
    <row r="9" spans="1:9" ht="15" customHeight="1">
      <c r="A9" s="10"/>
      <c r="B9" s="10"/>
      <c r="C9" s="11" t="s">
        <v>104</v>
      </c>
      <c r="D9" s="11" t="s">
        <v>101</v>
      </c>
      <c r="E9" s="11" t="s">
        <v>105</v>
      </c>
      <c r="F9" s="11" t="str">
        <f>C9</f>
        <v>31.12.2016</v>
      </c>
      <c r="G9" s="11" t="s">
        <v>105</v>
      </c>
      <c r="H9" s="11" t="s">
        <v>100</v>
      </c>
    </row>
    <row r="10" spans="1:9">
      <c r="A10" s="10"/>
      <c r="B10" s="12" t="s">
        <v>1</v>
      </c>
      <c r="C10" s="11" t="s">
        <v>29</v>
      </c>
      <c r="D10" s="11" t="s">
        <v>29</v>
      </c>
      <c r="E10" s="11" t="s">
        <v>29</v>
      </c>
      <c r="F10" s="11" t="s">
        <v>29</v>
      </c>
      <c r="G10" s="11" t="s">
        <v>29</v>
      </c>
      <c r="H10" s="11" t="s">
        <v>2</v>
      </c>
    </row>
    <row r="11" spans="1:9">
      <c r="A11" s="12">
        <v>1</v>
      </c>
      <c r="B11" s="13" t="s">
        <v>3</v>
      </c>
      <c r="C11" s="14"/>
      <c r="D11" s="14"/>
      <c r="E11" s="15"/>
      <c r="F11" s="15"/>
      <c r="G11" s="15"/>
      <c r="H11" s="14"/>
    </row>
    <row r="12" spans="1:9">
      <c r="A12" s="12"/>
      <c r="B12" s="16" t="s">
        <v>47</v>
      </c>
      <c r="C12" s="17">
        <v>5999895</v>
      </c>
      <c r="D12" s="17">
        <v>375000</v>
      </c>
      <c r="E12" s="17">
        <v>310000</v>
      </c>
      <c r="F12" s="17">
        <f>740000+C12</f>
        <v>6739895</v>
      </c>
      <c r="G12" s="17">
        <v>366500</v>
      </c>
      <c r="H12" s="17">
        <v>366500</v>
      </c>
    </row>
    <row r="13" spans="1:9">
      <c r="A13" s="12"/>
      <c r="B13" s="16" t="s">
        <v>48</v>
      </c>
      <c r="C13" s="17">
        <v>0</v>
      </c>
      <c r="D13" s="17"/>
      <c r="E13" s="17">
        <v>0</v>
      </c>
      <c r="F13" s="17">
        <v>0</v>
      </c>
      <c r="G13" s="17">
        <v>0</v>
      </c>
      <c r="H13" s="17">
        <v>0</v>
      </c>
    </row>
    <row r="14" spans="1:9">
      <c r="A14" s="12"/>
      <c r="B14" s="13" t="s">
        <v>4</v>
      </c>
      <c r="C14" s="18">
        <f t="shared" ref="C14" si="0">+C12+C13</f>
        <v>5999895</v>
      </c>
      <c r="D14" s="18">
        <f t="shared" ref="D14" si="1">+D12+D13</f>
        <v>375000</v>
      </c>
      <c r="E14" s="18">
        <f t="shared" ref="E14" si="2">+E12+E13</f>
        <v>310000</v>
      </c>
      <c r="F14" s="18">
        <f>F12+F13</f>
        <v>6739895</v>
      </c>
      <c r="G14" s="18">
        <f>G12+G13</f>
        <v>366500</v>
      </c>
      <c r="H14" s="18">
        <f>+H12+H13</f>
        <v>366500</v>
      </c>
    </row>
    <row r="15" spans="1:9">
      <c r="A15" s="12">
        <v>2</v>
      </c>
      <c r="B15" s="13" t="s">
        <v>5</v>
      </c>
      <c r="C15" s="17"/>
      <c r="D15" s="17"/>
      <c r="E15" s="17"/>
      <c r="F15" s="17"/>
      <c r="G15" s="17"/>
      <c r="H15" s="17"/>
    </row>
    <row r="16" spans="1:9">
      <c r="A16" s="12"/>
      <c r="B16" s="16" t="s">
        <v>49</v>
      </c>
      <c r="C16" s="17">
        <v>0</v>
      </c>
      <c r="D16" s="17">
        <v>0</v>
      </c>
      <c r="E16" s="17">
        <v>0</v>
      </c>
      <c r="F16" s="17">
        <f t="shared" ref="F16:F18" si="3">C16+D16</f>
        <v>0</v>
      </c>
      <c r="G16" s="17">
        <v>2808020</v>
      </c>
      <c r="H16" s="17">
        <v>0</v>
      </c>
    </row>
    <row r="17" spans="1:8">
      <c r="A17" s="12"/>
      <c r="B17" s="16" t="s">
        <v>50</v>
      </c>
      <c r="C17" s="17">
        <v>0</v>
      </c>
      <c r="D17" s="17">
        <v>303202</v>
      </c>
      <c r="E17" s="17">
        <v>300000</v>
      </c>
      <c r="F17" s="17">
        <v>912861</v>
      </c>
      <c r="G17" s="17">
        <v>300000</v>
      </c>
      <c r="H17" s="17">
        <v>3108020</v>
      </c>
    </row>
    <row r="18" spans="1:8" ht="38.25" customHeight="1">
      <c r="A18" s="12"/>
      <c r="B18" s="19" t="s">
        <v>51</v>
      </c>
      <c r="C18" s="17">
        <v>5137340</v>
      </c>
      <c r="D18" s="17">
        <v>-195650</v>
      </c>
      <c r="E18" s="17">
        <v>0</v>
      </c>
      <c r="F18" s="17">
        <f t="shared" si="3"/>
        <v>4941690</v>
      </c>
      <c r="G18" s="17">
        <v>-2756000</v>
      </c>
      <c r="H18" s="17">
        <v>-2756000</v>
      </c>
    </row>
    <row r="19" spans="1:8">
      <c r="A19" s="12"/>
      <c r="B19" s="16" t="s">
        <v>52</v>
      </c>
      <c r="C19" s="17">
        <v>205500</v>
      </c>
      <c r="D19" s="17">
        <v>205500</v>
      </c>
      <c r="E19" s="17">
        <v>205500</v>
      </c>
      <c r="F19" s="17">
        <v>616500</v>
      </c>
      <c r="G19" s="17">
        <v>596500</v>
      </c>
      <c r="H19" s="17">
        <v>870500</v>
      </c>
    </row>
    <row r="20" spans="1:8">
      <c r="A20" s="12"/>
      <c r="B20" s="19" t="s">
        <v>53</v>
      </c>
      <c r="C20" s="17">
        <v>0</v>
      </c>
      <c r="D20" s="17">
        <v>88891</v>
      </c>
      <c r="E20" s="17">
        <v>57447</v>
      </c>
      <c r="F20" s="17">
        <v>177782</v>
      </c>
      <c r="G20" s="17">
        <v>172341</v>
      </c>
      <c r="H20" s="17">
        <v>581181</v>
      </c>
    </row>
    <row r="21" spans="1:8">
      <c r="A21" s="12"/>
      <c r="B21" s="19" t="s">
        <v>54</v>
      </c>
      <c r="C21" s="20">
        <v>69815</v>
      </c>
      <c r="D21" s="20">
        <v>52282</v>
      </c>
      <c r="E21" s="20">
        <v>451136</v>
      </c>
      <c r="F21" s="17">
        <v>365893</v>
      </c>
      <c r="G21" s="20">
        <v>769688</v>
      </c>
      <c r="H21" s="20">
        <v>899369</v>
      </c>
    </row>
    <row r="22" spans="1:8">
      <c r="A22" s="12"/>
      <c r="B22" s="13" t="s">
        <v>6</v>
      </c>
      <c r="C22" s="18">
        <f>SUM(C16:C21)</f>
        <v>5412655</v>
      </c>
      <c r="D22" s="18">
        <f>SUM(D16:D21)</f>
        <v>454225</v>
      </c>
      <c r="E22" s="18">
        <f>SUM(E16:E21)</f>
        <v>1014083</v>
      </c>
      <c r="F22" s="18">
        <f>SUM(F16:F21)</f>
        <v>7014726</v>
      </c>
      <c r="G22" s="18">
        <f t="shared" ref="G22" si="4">SUM(G16:G21)</f>
        <v>1890549</v>
      </c>
      <c r="H22" s="18">
        <f>SUM(H16:H21)</f>
        <v>2703070</v>
      </c>
    </row>
    <row r="23" spans="1:8" ht="32.25" customHeight="1">
      <c r="A23" s="12">
        <v>3</v>
      </c>
      <c r="B23" s="21" t="s">
        <v>7</v>
      </c>
      <c r="C23" s="18">
        <f t="shared" ref="C23:H23" si="5">+C14-C22</f>
        <v>587240</v>
      </c>
      <c r="D23" s="18">
        <f t="shared" ref="D23" si="6">+D14-D22</f>
        <v>-79225</v>
      </c>
      <c r="E23" s="18">
        <f t="shared" ref="E23" si="7">+E14-E22</f>
        <v>-704083</v>
      </c>
      <c r="F23" s="18">
        <f>+F14-F22</f>
        <v>-274831</v>
      </c>
      <c r="G23" s="18">
        <f t="shared" si="5"/>
        <v>-1524049</v>
      </c>
      <c r="H23" s="18">
        <f t="shared" si="5"/>
        <v>-2336570</v>
      </c>
    </row>
    <row r="24" spans="1:8">
      <c r="A24" s="12">
        <v>4</v>
      </c>
      <c r="B24" s="21" t="s">
        <v>8</v>
      </c>
      <c r="C24" s="17">
        <v>19229</v>
      </c>
      <c r="D24" s="17">
        <v>93858</v>
      </c>
      <c r="E24" s="17">
        <v>151473</v>
      </c>
      <c r="F24" s="17">
        <v>250297</v>
      </c>
      <c r="G24" s="17">
        <v>706001</v>
      </c>
      <c r="H24" s="17">
        <v>1076324</v>
      </c>
    </row>
    <row r="25" spans="1:8" ht="36" customHeight="1">
      <c r="A25" s="12">
        <v>5</v>
      </c>
      <c r="B25" s="21" t="s">
        <v>86</v>
      </c>
      <c r="C25" s="18">
        <f t="shared" ref="C25:H25" si="8">+C23+C24</f>
        <v>606469</v>
      </c>
      <c r="D25" s="18">
        <f t="shared" ref="D25" si="9">+D23+D24</f>
        <v>14633</v>
      </c>
      <c r="E25" s="18">
        <f t="shared" ref="E25" si="10">+E23+E24</f>
        <v>-552610</v>
      </c>
      <c r="F25" s="18">
        <f t="shared" si="8"/>
        <v>-24534</v>
      </c>
      <c r="G25" s="18">
        <f t="shared" si="8"/>
        <v>-818048</v>
      </c>
      <c r="H25" s="18">
        <f t="shared" si="8"/>
        <v>-1260246</v>
      </c>
    </row>
    <row r="26" spans="1:8">
      <c r="A26" s="12">
        <v>6</v>
      </c>
      <c r="B26" s="22" t="s">
        <v>9</v>
      </c>
      <c r="C26" s="17">
        <v>23672</v>
      </c>
      <c r="D26" s="17">
        <v>25228</v>
      </c>
      <c r="E26" s="17">
        <v>0</v>
      </c>
      <c r="F26" s="17">
        <v>75644</v>
      </c>
      <c r="G26" s="17">
        <v>0</v>
      </c>
      <c r="H26" s="17">
        <v>121362</v>
      </c>
    </row>
    <row r="27" spans="1:8" ht="31.5" customHeight="1">
      <c r="A27" s="12">
        <v>7</v>
      </c>
      <c r="B27" s="21" t="s">
        <v>87</v>
      </c>
      <c r="C27" s="18">
        <f t="shared" ref="C27:H27" si="11">+C25-C26</f>
        <v>582797</v>
      </c>
      <c r="D27" s="18">
        <f t="shared" si="11"/>
        <v>-10595</v>
      </c>
      <c r="E27" s="18">
        <f t="shared" si="11"/>
        <v>-552610</v>
      </c>
      <c r="F27" s="18">
        <f t="shared" si="11"/>
        <v>-100178</v>
      </c>
      <c r="G27" s="18">
        <f t="shared" si="11"/>
        <v>-818048</v>
      </c>
      <c r="H27" s="18">
        <f t="shared" si="11"/>
        <v>-1381608</v>
      </c>
    </row>
    <row r="28" spans="1:8">
      <c r="A28" s="12">
        <v>8</v>
      </c>
      <c r="B28" s="13" t="s">
        <v>10</v>
      </c>
      <c r="C28" s="23">
        <v>0</v>
      </c>
      <c r="D28" s="23">
        <v>0</v>
      </c>
      <c r="E28" s="23">
        <v>0</v>
      </c>
      <c r="F28" s="23">
        <v>0</v>
      </c>
      <c r="G28" s="23">
        <v>0</v>
      </c>
      <c r="H28" s="18"/>
    </row>
    <row r="29" spans="1:8">
      <c r="A29" s="12">
        <v>9</v>
      </c>
      <c r="B29" s="21" t="s">
        <v>88</v>
      </c>
      <c r="C29" s="17">
        <f t="shared" ref="C29:H29" si="12">+C27+C28</f>
        <v>582797</v>
      </c>
      <c r="D29" s="17">
        <f t="shared" ref="D29" si="13">+D27+D28</f>
        <v>-10595</v>
      </c>
      <c r="E29" s="17">
        <f t="shared" ref="E29" si="14">+E27+E28</f>
        <v>-552610</v>
      </c>
      <c r="F29" s="17">
        <f t="shared" si="12"/>
        <v>-100178</v>
      </c>
      <c r="G29" s="17">
        <f t="shared" si="12"/>
        <v>-818048</v>
      </c>
      <c r="H29" s="17">
        <f t="shared" si="12"/>
        <v>-1381608</v>
      </c>
    </row>
    <row r="30" spans="1:8">
      <c r="A30" s="12">
        <v>10</v>
      </c>
      <c r="B30" s="15" t="s">
        <v>11</v>
      </c>
      <c r="C30" s="17">
        <v>0</v>
      </c>
      <c r="D30" s="17">
        <v>0</v>
      </c>
      <c r="E30" s="17"/>
      <c r="F30" s="17"/>
      <c r="G30" s="17">
        <v>0</v>
      </c>
      <c r="H30" s="17">
        <v>8413</v>
      </c>
    </row>
    <row r="31" spans="1:8">
      <c r="A31" s="12"/>
      <c r="B31" s="15" t="s">
        <v>33</v>
      </c>
      <c r="C31" s="17">
        <v>0</v>
      </c>
      <c r="D31" s="17">
        <v>0</v>
      </c>
      <c r="E31" s="17"/>
      <c r="F31" s="17">
        <v>0</v>
      </c>
      <c r="G31" s="17"/>
      <c r="H31" s="17">
        <v>0</v>
      </c>
    </row>
    <row r="32" spans="1:8">
      <c r="A32" s="12"/>
      <c r="B32" s="15" t="s">
        <v>99</v>
      </c>
      <c r="C32" s="17"/>
      <c r="D32" s="17"/>
      <c r="E32" s="17"/>
      <c r="F32" s="17"/>
      <c r="G32" s="17"/>
      <c r="H32" s="17">
        <v>-102551</v>
      </c>
    </row>
    <row r="33" spans="1:9" ht="21.75" customHeight="1">
      <c r="A33" s="10">
        <v>11</v>
      </c>
      <c r="B33" s="21" t="s">
        <v>89</v>
      </c>
      <c r="C33" s="24">
        <f>+C29-C30-C31</f>
        <v>582797</v>
      </c>
      <c r="D33" s="24">
        <f>+D29-D30-D31</f>
        <v>-10595</v>
      </c>
      <c r="E33" s="24">
        <f>+E29-E30-E31</f>
        <v>-552610</v>
      </c>
      <c r="F33" s="24">
        <f>+F29-F30-F31</f>
        <v>-100178</v>
      </c>
      <c r="G33" s="24">
        <f>+G29-G30-G31</f>
        <v>-818048</v>
      </c>
      <c r="H33" s="24">
        <f>+H29-H30-H31-H32</f>
        <v>-1287470</v>
      </c>
    </row>
    <row r="34" spans="1:9" ht="22.5" customHeight="1">
      <c r="A34" s="10">
        <v>12</v>
      </c>
      <c r="B34" s="22" t="s">
        <v>30</v>
      </c>
      <c r="C34" s="24">
        <v>0</v>
      </c>
      <c r="D34" s="24">
        <v>0</v>
      </c>
      <c r="E34" s="24">
        <v>0</v>
      </c>
      <c r="F34" s="24">
        <v>0</v>
      </c>
      <c r="G34" s="24">
        <v>0</v>
      </c>
      <c r="H34" s="24">
        <v>0</v>
      </c>
    </row>
    <row r="35" spans="1:9">
      <c r="A35" s="10">
        <v>13</v>
      </c>
      <c r="B35" s="21" t="s">
        <v>90</v>
      </c>
      <c r="C35" s="24">
        <f t="shared" ref="C35:H35" si="15">+C33+C34</f>
        <v>582797</v>
      </c>
      <c r="D35" s="24">
        <f t="shared" ref="D35" si="16">+D33+D34</f>
        <v>-10595</v>
      </c>
      <c r="E35" s="24">
        <f t="shared" si="15"/>
        <v>-552610</v>
      </c>
      <c r="F35" s="24">
        <f t="shared" si="15"/>
        <v>-100178</v>
      </c>
      <c r="G35" s="24">
        <f t="shared" si="15"/>
        <v>-818048</v>
      </c>
      <c r="H35" s="24">
        <f t="shared" si="15"/>
        <v>-1287470</v>
      </c>
    </row>
    <row r="36" spans="1:9">
      <c r="A36" s="10">
        <v>14</v>
      </c>
      <c r="B36" s="22" t="s">
        <v>98</v>
      </c>
      <c r="C36" s="24">
        <v>10000000</v>
      </c>
      <c r="D36" s="24">
        <v>10000000</v>
      </c>
      <c r="E36" s="25">
        <v>10000000</v>
      </c>
      <c r="F36" s="24">
        <v>10000000</v>
      </c>
      <c r="G36" s="24">
        <v>10000000</v>
      </c>
      <c r="H36" s="24">
        <v>10000000</v>
      </c>
    </row>
    <row r="37" spans="1:9" ht="33">
      <c r="A37" s="10">
        <v>15</v>
      </c>
      <c r="B37" s="38" t="s">
        <v>12</v>
      </c>
      <c r="C37" s="25">
        <f>D37+C35</f>
        <v>19079959</v>
      </c>
      <c r="D37" s="25">
        <v>18497162</v>
      </c>
      <c r="E37" s="25">
        <v>19636608</v>
      </c>
      <c r="F37" s="25">
        <f>C37</f>
        <v>19079959</v>
      </c>
      <c r="G37" s="25">
        <v>19636608</v>
      </c>
      <c r="H37" s="24">
        <v>19180140</v>
      </c>
      <c r="I37" s="39">
        <f>+D37-C37</f>
        <v>-582797</v>
      </c>
    </row>
    <row r="38" spans="1:9" ht="35.25" customHeight="1">
      <c r="A38" s="10" t="s">
        <v>92</v>
      </c>
      <c r="B38" s="22" t="s">
        <v>97</v>
      </c>
      <c r="C38" s="25"/>
      <c r="D38" s="25"/>
      <c r="E38" s="25"/>
      <c r="F38" s="25"/>
      <c r="G38" s="25"/>
      <c r="H38" s="24"/>
    </row>
    <row r="39" spans="1:9">
      <c r="A39" s="10" t="s">
        <v>93</v>
      </c>
      <c r="B39" s="22" t="s">
        <v>84</v>
      </c>
      <c r="C39" s="26">
        <f>C35/1000000</f>
        <v>0.58279700000000001</v>
      </c>
      <c r="D39" s="26">
        <f t="shared" ref="D39:H39" si="17">D35/1000000</f>
        <v>-1.0595E-2</v>
      </c>
      <c r="E39" s="26">
        <f t="shared" si="17"/>
        <v>-0.55261000000000005</v>
      </c>
      <c r="F39" s="26">
        <f t="shared" si="17"/>
        <v>-0.100178</v>
      </c>
      <c r="G39" s="26">
        <f t="shared" si="17"/>
        <v>-0.818048</v>
      </c>
      <c r="H39" s="26">
        <f t="shared" si="17"/>
        <v>-1.2874699999999999</v>
      </c>
    </row>
    <row r="40" spans="1:9">
      <c r="A40" s="10" t="s">
        <v>94</v>
      </c>
      <c r="B40" s="22" t="s">
        <v>85</v>
      </c>
      <c r="C40" s="26">
        <f>C35/1000000</f>
        <v>0.58279700000000001</v>
      </c>
      <c r="D40" s="26">
        <f t="shared" ref="D40:H40" si="18">D35/1000000</f>
        <v>-1.0595E-2</v>
      </c>
      <c r="E40" s="26">
        <f t="shared" si="18"/>
        <v>-0.55261000000000005</v>
      </c>
      <c r="F40" s="26">
        <f t="shared" si="18"/>
        <v>-0.100178</v>
      </c>
      <c r="G40" s="26">
        <f t="shared" si="18"/>
        <v>-0.818048</v>
      </c>
      <c r="H40" s="26">
        <f t="shared" si="18"/>
        <v>-1.2874699999999999</v>
      </c>
    </row>
    <row r="41" spans="1:9" ht="35.25" customHeight="1">
      <c r="A41" s="10" t="s">
        <v>95</v>
      </c>
      <c r="B41" s="22" t="s">
        <v>96</v>
      </c>
      <c r="C41" s="26"/>
      <c r="D41" s="26"/>
      <c r="E41" s="26"/>
      <c r="F41" s="26"/>
      <c r="G41" s="26"/>
      <c r="H41" s="26"/>
    </row>
    <row r="42" spans="1:9">
      <c r="A42" s="10" t="s">
        <v>93</v>
      </c>
      <c r="B42" s="22" t="s">
        <v>84</v>
      </c>
      <c r="C42" s="26">
        <f>C39</f>
        <v>0.58279700000000001</v>
      </c>
      <c r="D42" s="26">
        <f t="shared" ref="D42:H43" si="19">D39</f>
        <v>-1.0595E-2</v>
      </c>
      <c r="E42" s="26">
        <f t="shared" si="19"/>
        <v>-0.55261000000000005</v>
      </c>
      <c r="F42" s="26">
        <f t="shared" si="19"/>
        <v>-0.100178</v>
      </c>
      <c r="G42" s="26">
        <f t="shared" si="19"/>
        <v>-0.818048</v>
      </c>
      <c r="H42" s="26">
        <f t="shared" si="19"/>
        <v>-1.2874699999999999</v>
      </c>
    </row>
    <row r="43" spans="1:9">
      <c r="A43" s="10" t="s">
        <v>94</v>
      </c>
      <c r="B43" s="22" t="s">
        <v>85</v>
      </c>
      <c r="C43" s="26">
        <f>C40</f>
        <v>0.58279700000000001</v>
      </c>
      <c r="D43" s="26">
        <f t="shared" si="19"/>
        <v>-1.0595E-2</v>
      </c>
      <c r="E43" s="26">
        <f t="shared" si="19"/>
        <v>-0.55261000000000005</v>
      </c>
      <c r="F43" s="26">
        <f t="shared" si="19"/>
        <v>-0.100178</v>
      </c>
      <c r="G43" s="26">
        <f t="shared" si="19"/>
        <v>-0.818048</v>
      </c>
      <c r="H43" s="26">
        <f t="shared" si="19"/>
        <v>-1.2874699999999999</v>
      </c>
    </row>
    <row r="44" spans="1:9">
      <c r="A44" s="179" t="s">
        <v>13</v>
      </c>
      <c r="B44" s="179"/>
      <c r="C44" s="179"/>
      <c r="D44" s="179"/>
      <c r="E44" s="179"/>
      <c r="F44" s="179"/>
      <c r="G44" s="179"/>
      <c r="H44" s="179"/>
      <c r="I44" s="4"/>
    </row>
    <row r="45" spans="1:9">
      <c r="A45" s="12" t="s">
        <v>15</v>
      </c>
      <c r="B45" s="13" t="s">
        <v>16</v>
      </c>
      <c r="C45" s="14"/>
      <c r="D45" s="14"/>
      <c r="E45" s="15"/>
      <c r="F45" s="15"/>
      <c r="G45" s="15"/>
      <c r="H45" s="14"/>
    </row>
    <row r="46" spans="1:9">
      <c r="A46" s="12">
        <v>1</v>
      </c>
      <c r="B46" s="22" t="s">
        <v>17</v>
      </c>
      <c r="C46" s="14"/>
      <c r="D46" s="14"/>
      <c r="E46" s="15"/>
      <c r="F46" s="15"/>
      <c r="G46" s="15"/>
      <c r="H46" s="14"/>
    </row>
    <row r="47" spans="1:9">
      <c r="A47" s="27"/>
      <c r="B47" s="19" t="s">
        <v>18</v>
      </c>
      <c r="C47" s="20">
        <v>754410</v>
      </c>
      <c r="D47" s="20">
        <v>754410</v>
      </c>
      <c r="E47" s="17">
        <v>753400</v>
      </c>
      <c r="F47" s="20">
        <v>754410</v>
      </c>
      <c r="G47" s="17">
        <v>753400</v>
      </c>
      <c r="H47" s="20">
        <v>753400</v>
      </c>
    </row>
    <row r="48" spans="1:9">
      <c r="A48" s="27"/>
      <c r="B48" s="19" t="s">
        <v>19</v>
      </c>
      <c r="C48" s="28">
        <f t="shared" ref="C48:H48" si="20">+C47/1000000</f>
        <v>0.75441000000000003</v>
      </c>
      <c r="D48" s="28">
        <f t="shared" si="20"/>
        <v>0.75441000000000003</v>
      </c>
      <c r="E48" s="28">
        <f t="shared" si="20"/>
        <v>0.75339999999999996</v>
      </c>
      <c r="F48" s="28">
        <f t="shared" si="20"/>
        <v>0.75441000000000003</v>
      </c>
      <c r="G48" s="28">
        <f t="shared" si="20"/>
        <v>0.75339999999999996</v>
      </c>
      <c r="H48" s="28">
        <f t="shared" si="20"/>
        <v>0.75339999999999996</v>
      </c>
    </row>
    <row r="49" spans="1:10">
      <c r="A49" s="12">
        <v>2</v>
      </c>
      <c r="B49" s="22" t="s">
        <v>40</v>
      </c>
      <c r="C49" s="20"/>
      <c r="D49" s="20"/>
      <c r="E49" s="20"/>
      <c r="F49" s="20"/>
      <c r="G49" s="20"/>
      <c r="H49" s="20"/>
    </row>
    <row r="50" spans="1:10">
      <c r="A50" s="27"/>
      <c r="B50" s="29" t="s">
        <v>55</v>
      </c>
      <c r="C50" s="17">
        <v>0</v>
      </c>
      <c r="D50" s="17">
        <v>0</v>
      </c>
      <c r="E50" s="17">
        <v>0</v>
      </c>
      <c r="F50" s="17">
        <v>0</v>
      </c>
      <c r="G50" s="17">
        <v>0</v>
      </c>
      <c r="H50" s="17">
        <v>0</v>
      </c>
    </row>
    <row r="51" spans="1:10">
      <c r="A51" s="27"/>
      <c r="B51" s="29" t="s">
        <v>18</v>
      </c>
      <c r="C51" s="17">
        <v>0</v>
      </c>
      <c r="D51" s="17">
        <v>0</v>
      </c>
      <c r="E51" s="17">
        <v>0</v>
      </c>
      <c r="F51" s="17">
        <v>0</v>
      </c>
      <c r="G51" s="17">
        <v>0</v>
      </c>
      <c r="H51" s="17">
        <v>0</v>
      </c>
    </row>
    <row r="52" spans="1:10" ht="37.5" customHeight="1">
      <c r="A52" s="27"/>
      <c r="B52" s="29" t="s">
        <v>20</v>
      </c>
      <c r="C52" s="17">
        <v>0</v>
      </c>
      <c r="D52" s="17">
        <v>0</v>
      </c>
      <c r="E52" s="17">
        <v>0</v>
      </c>
      <c r="F52" s="17">
        <v>0</v>
      </c>
      <c r="G52" s="17">
        <v>0</v>
      </c>
      <c r="H52" s="17">
        <v>0</v>
      </c>
    </row>
    <row r="53" spans="1:10" ht="33.75" customHeight="1">
      <c r="A53" s="27"/>
      <c r="B53" s="29" t="s">
        <v>21</v>
      </c>
      <c r="C53" s="17">
        <v>0</v>
      </c>
      <c r="D53" s="17">
        <v>0</v>
      </c>
      <c r="E53" s="17">
        <v>0</v>
      </c>
      <c r="F53" s="17">
        <v>0</v>
      </c>
      <c r="G53" s="17">
        <v>0</v>
      </c>
      <c r="H53" s="17">
        <v>0</v>
      </c>
    </row>
    <row r="54" spans="1:10">
      <c r="A54" s="27"/>
      <c r="B54" s="29" t="s">
        <v>56</v>
      </c>
      <c r="C54" s="20"/>
      <c r="D54" s="17"/>
      <c r="E54" s="17"/>
      <c r="F54" s="20"/>
      <c r="G54" s="17"/>
      <c r="H54" s="17"/>
    </row>
    <row r="55" spans="1:10">
      <c r="A55" s="27"/>
      <c r="B55" s="29" t="s">
        <v>18</v>
      </c>
      <c r="C55" s="17">
        <f t="shared" ref="C55:H55" si="21">1000000-C47</f>
        <v>245590</v>
      </c>
      <c r="D55" s="17">
        <f t="shared" si="21"/>
        <v>245590</v>
      </c>
      <c r="E55" s="17">
        <f t="shared" si="21"/>
        <v>246600</v>
      </c>
      <c r="F55" s="17">
        <f t="shared" si="21"/>
        <v>245590</v>
      </c>
      <c r="G55" s="17">
        <f t="shared" si="21"/>
        <v>246600</v>
      </c>
      <c r="H55" s="17">
        <f t="shared" si="21"/>
        <v>246600</v>
      </c>
    </row>
    <row r="56" spans="1:10" ht="35.25" customHeight="1">
      <c r="A56" s="27"/>
      <c r="B56" s="29" t="s">
        <v>22</v>
      </c>
      <c r="C56" s="28">
        <v>1</v>
      </c>
      <c r="D56" s="28">
        <v>1</v>
      </c>
      <c r="E56" s="28">
        <v>1</v>
      </c>
      <c r="F56" s="28">
        <v>1</v>
      </c>
      <c r="G56" s="28">
        <v>1</v>
      </c>
      <c r="H56" s="28">
        <v>1</v>
      </c>
    </row>
    <row r="57" spans="1:10" ht="37.5" customHeight="1">
      <c r="A57" s="27"/>
      <c r="B57" s="29" t="s">
        <v>21</v>
      </c>
      <c r="C57" s="28">
        <f t="shared" ref="C57:H57" si="22">+C55/1000000</f>
        <v>0.24559</v>
      </c>
      <c r="D57" s="28">
        <f t="shared" si="22"/>
        <v>0.24559</v>
      </c>
      <c r="E57" s="28">
        <f t="shared" si="22"/>
        <v>0.24660000000000001</v>
      </c>
      <c r="F57" s="28">
        <f t="shared" si="22"/>
        <v>0.24559</v>
      </c>
      <c r="G57" s="28">
        <f t="shared" si="22"/>
        <v>0.24660000000000001</v>
      </c>
      <c r="H57" s="28">
        <f t="shared" si="22"/>
        <v>0.24660000000000001</v>
      </c>
      <c r="J57" s="30"/>
    </row>
    <row r="58" spans="1:10" ht="30">
      <c r="A58" s="10"/>
      <c r="B58" s="10" t="s">
        <v>14</v>
      </c>
      <c r="C58" s="11" t="s">
        <v>41</v>
      </c>
      <c r="H58" s="31"/>
      <c r="I58" s="4"/>
    </row>
    <row r="59" spans="1:10">
      <c r="A59" s="12" t="s">
        <v>23</v>
      </c>
      <c r="B59" s="21" t="s">
        <v>24</v>
      </c>
      <c r="C59" s="32" t="str">
        <f>+C9</f>
        <v>31.12.2016</v>
      </c>
      <c r="H59" s="31"/>
      <c r="I59" s="4"/>
    </row>
    <row r="60" spans="1:10">
      <c r="A60" s="27"/>
      <c r="B60" s="22" t="s">
        <v>25</v>
      </c>
      <c r="C60" s="14">
        <v>0</v>
      </c>
      <c r="H60" s="31"/>
      <c r="I60" s="4"/>
    </row>
    <row r="61" spans="1:10">
      <c r="A61" s="27"/>
      <c r="B61" s="22" t="s">
        <v>26</v>
      </c>
      <c r="C61" s="14">
        <v>0</v>
      </c>
      <c r="H61" s="31"/>
      <c r="I61" s="4"/>
    </row>
    <row r="62" spans="1:10">
      <c r="A62" s="27"/>
      <c r="B62" s="22" t="s">
        <v>27</v>
      </c>
      <c r="C62" s="33" t="s">
        <v>42</v>
      </c>
      <c r="H62" s="31"/>
      <c r="I62" s="4"/>
    </row>
    <row r="63" spans="1:10">
      <c r="A63" s="27"/>
      <c r="B63" s="22" t="s">
        <v>28</v>
      </c>
      <c r="C63" s="14">
        <v>0</v>
      </c>
      <c r="H63" s="31"/>
      <c r="I63" s="4"/>
    </row>
    <row r="64" spans="1:10">
      <c r="A64" s="34" t="s">
        <v>31</v>
      </c>
      <c r="H64" s="31"/>
      <c r="I64" s="4"/>
    </row>
    <row r="65" spans="1:9">
      <c r="A65" s="35">
        <v>1</v>
      </c>
      <c r="B65" s="173" t="s">
        <v>106</v>
      </c>
      <c r="C65" s="173"/>
      <c r="D65" s="173"/>
      <c r="E65" s="173"/>
      <c r="F65" s="173"/>
      <c r="G65" s="173"/>
      <c r="H65" s="173"/>
      <c r="I65" s="4"/>
    </row>
    <row r="66" spans="1:9">
      <c r="A66" s="35">
        <v>2</v>
      </c>
      <c r="B66" s="5" t="s">
        <v>82</v>
      </c>
      <c r="H66" s="31"/>
      <c r="I66" s="4"/>
    </row>
    <row r="67" spans="1:9">
      <c r="A67" s="35">
        <v>3</v>
      </c>
      <c r="B67" s="5" t="s">
        <v>43</v>
      </c>
      <c r="H67" s="31"/>
      <c r="I67" s="4"/>
    </row>
    <row r="68" spans="1:9">
      <c r="H68" s="31"/>
      <c r="I68" s="4"/>
    </row>
    <row r="69" spans="1:9">
      <c r="H69" s="31"/>
      <c r="I69" s="4"/>
    </row>
    <row r="70" spans="1:9">
      <c r="C70" s="8" t="s">
        <v>32</v>
      </c>
      <c r="H70" s="31"/>
      <c r="I70" s="4"/>
    </row>
    <row r="71" spans="1:9">
      <c r="H71" s="31"/>
      <c r="I71" s="4"/>
    </row>
    <row r="72" spans="1:9">
      <c r="H72" s="31"/>
      <c r="I72" s="4"/>
    </row>
    <row r="73" spans="1:9">
      <c r="A73" s="36" t="s">
        <v>44</v>
      </c>
      <c r="B73" s="5" t="s">
        <v>45</v>
      </c>
      <c r="C73" s="8" t="s">
        <v>80</v>
      </c>
      <c r="D73" s="5"/>
      <c r="H73" s="31"/>
      <c r="I73" s="4"/>
    </row>
    <row r="74" spans="1:9">
      <c r="A74" s="36" t="s">
        <v>46</v>
      </c>
      <c r="B74" s="40">
        <v>42780</v>
      </c>
      <c r="C74" s="8" t="s">
        <v>83</v>
      </c>
      <c r="D74" s="5"/>
      <c r="E74" s="8"/>
      <c r="H74" s="31"/>
      <c r="I74" s="4"/>
    </row>
    <row r="75" spans="1:9">
      <c r="C75" s="8" t="s">
        <v>81</v>
      </c>
      <c r="D75" s="5"/>
      <c r="E75" s="8"/>
      <c r="H75" s="31"/>
      <c r="I75" s="4"/>
    </row>
    <row r="76" spans="1:9">
      <c r="H76" s="31"/>
      <c r="I76" s="4"/>
    </row>
    <row r="77" spans="1:9">
      <c r="H77" s="31"/>
    </row>
    <row r="78" spans="1:9">
      <c r="H78" s="31"/>
    </row>
    <row r="79" spans="1:9">
      <c r="H79" s="31"/>
    </row>
    <row r="80" spans="1:9">
      <c r="H80" s="31"/>
    </row>
    <row r="81" spans="8:8">
      <c r="H81" s="31"/>
    </row>
    <row r="82" spans="8:8">
      <c r="H82" s="31"/>
    </row>
    <row r="83" spans="8:8">
      <c r="H83" s="31"/>
    </row>
    <row r="84" spans="8:8">
      <c r="H84" s="31"/>
    </row>
    <row r="85" spans="8:8">
      <c r="H85" s="31"/>
    </row>
    <row r="86" spans="8:8">
      <c r="H86" s="31"/>
    </row>
    <row r="87" spans="8:8">
      <c r="H87" s="31"/>
    </row>
    <row r="88" spans="8:8">
      <c r="H88" s="31"/>
    </row>
    <row r="89" spans="8:8">
      <c r="H89" s="31"/>
    </row>
    <row r="90" spans="8:8">
      <c r="H90" s="31"/>
    </row>
    <row r="91" spans="8:8">
      <c r="H91" s="31"/>
    </row>
    <row r="92" spans="8:8">
      <c r="H92" s="31"/>
    </row>
    <row r="93" spans="8:8">
      <c r="H93" s="31"/>
    </row>
    <row r="94" spans="8:8">
      <c r="H94" s="31"/>
    </row>
    <row r="95" spans="8:8">
      <c r="H95" s="31"/>
    </row>
    <row r="96" spans="8:8">
      <c r="H96" s="31"/>
    </row>
    <row r="97" spans="8:8">
      <c r="H97" s="31"/>
    </row>
    <row r="98" spans="8:8">
      <c r="H98" s="31"/>
    </row>
    <row r="99" spans="8:8">
      <c r="H99" s="31"/>
    </row>
    <row r="100" spans="8:8">
      <c r="H100" s="31"/>
    </row>
    <row r="101" spans="8:8">
      <c r="H101" s="31"/>
    </row>
    <row r="102" spans="8:8">
      <c r="H102" s="31"/>
    </row>
    <row r="103" spans="8:8">
      <c r="H103" s="31"/>
    </row>
    <row r="104" spans="8:8">
      <c r="H104" s="31"/>
    </row>
    <row r="105" spans="8:8">
      <c r="H105" s="31"/>
    </row>
    <row r="106" spans="8:8">
      <c r="H106" s="31"/>
    </row>
    <row r="107" spans="8:8">
      <c r="H107" s="31"/>
    </row>
    <row r="108" spans="8:8">
      <c r="H108" s="31"/>
    </row>
    <row r="109" spans="8:8">
      <c r="H109" s="31"/>
    </row>
    <row r="110" spans="8:8">
      <c r="H110" s="31"/>
    </row>
    <row r="111" spans="8:8">
      <c r="H111" s="31"/>
    </row>
    <row r="112" spans="8:8">
      <c r="H112" s="31"/>
    </row>
    <row r="113" spans="8:8">
      <c r="H113" s="31"/>
    </row>
    <row r="114" spans="8:8">
      <c r="H114" s="31"/>
    </row>
    <row r="115" spans="8:8">
      <c r="H115" s="31"/>
    </row>
    <row r="116" spans="8:8">
      <c r="H116" s="31"/>
    </row>
    <row r="117" spans="8:8">
      <c r="H117" s="31"/>
    </row>
    <row r="118" spans="8:8">
      <c r="H118" s="31"/>
    </row>
    <row r="119" spans="8:8">
      <c r="H119" s="31"/>
    </row>
    <row r="120" spans="8:8">
      <c r="H120" s="31"/>
    </row>
    <row r="121" spans="8:8">
      <c r="H121" s="31"/>
    </row>
    <row r="122" spans="8:8">
      <c r="H122" s="31"/>
    </row>
    <row r="123" spans="8:8">
      <c r="H123" s="31"/>
    </row>
    <row r="124" spans="8:8">
      <c r="H124" s="31"/>
    </row>
    <row r="125" spans="8:8">
      <c r="H125" s="31"/>
    </row>
    <row r="126" spans="8:8">
      <c r="H126" s="31"/>
    </row>
    <row r="127" spans="8:8">
      <c r="H127" s="31"/>
    </row>
    <row r="128" spans="8:8">
      <c r="H128" s="31"/>
    </row>
    <row r="129" spans="8:8">
      <c r="H129" s="31"/>
    </row>
    <row r="130" spans="8:8">
      <c r="H130" s="31"/>
    </row>
    <row r="131" spans="8:8">
      <c r="H131" s="31"/>
    </row>
    <row r="132" spans="8:8">
      <c r="H132" s="31"/>
    </row>
    <row r="133" spans="8:8">
      <c r="H133" s="31"/>
    </row>
    <row r="134" spans="8:8">
      <c r="H134" s="31"/>
    </row>
    <row r="135" spans="8:8">
      <c r="H135" s="31"/>
    </row>
    <row r="136" spans="8:8">
      <c r="H136" s="31"/>
    </row>
    <row r="137" spans="8:8">
      <c r="H137" s="31"/>
    </row>
    <row r="138" spans="8:8">
      <c r="H138" s="31"/>
    </row>
    <row r="139" spans="8:8">
      <c r="H139" s="31"/>
    </row>
    <row r="140" spans="8:8">
      <c r="H140" s="31"/>
    </row>
    <row r="141" spans="8:8">
      <c r="H141" s="31"/>
    </row>
    <row r="142" spans="8:8">
      <c r="H142" s="31"/>
    </row>
    <row r="143" spans="8:8">
      <c r="H143" s="31"/>
    </row>
    <row r="144" spans="8:8">
      <c r="H144" s="31"/>
    </row>
    <row r="145" spans="8:8">
      <c r="H145" s="31"/>
    </row>
    <row r="146" spans="8:8">
      <c r="H146" s="31"/>
    </row>
    <row r="147" spans="8:8">
      <c r="H147" s="31"/>
    </row>
    <row r="148" spans="8:8">
      <c r="H148" s="31"/>
    </row>
    <row r="149" spans="8:8">
      <c r="H149" s="31"/>
    </row>
    <row r="150" spans="8:8">
      <c r="H150" s="31"/>
    </row>
    <row r="151" spans="8:8">
      <c r="H151" s="31"/>
    </row>
    <row r="152" spans="8:8">
      <c r="H152" s="31"/>
    </row>
    <row r="153" spans="8:8">
      <c r="H153" s="31"/>
    </row>
    <row r="154" spans="8:8">
      <c r="H154" s="31"/>
    </row>
    <row r="155" spans="8:8">
      <c r="H155" s="31"/>
    </row>
    <row r="156" spans="8:8">
      <c r="H156" s="31"/>
    </row>
    <row r="157" spans="8:8">
      <c r="H157" s="31"/>
    </row>
    <row r="158" spans="8:8">
      <c r="H158" s="31"/>
    </row>
    <row r="159" spans="8:8">
      <c r="H159" s="31"/>
    </row>
    <row r="160" spans="8:8">
      <c r="H160" s="31"/>
    </row>
    <row r="161" spans="8:8">
      <c r="H161" s="31"/>
    </row>
    <row r="162" spans="8:8">
      <c r="H162" s="31"/>
    </row>
    <row r="163" spans="8:8">
      <c r="H163" s="31"/>
    </row>
    <row r="164" spans="8:8">
      <c r="H164" s="31"/>
    </row>
    <row r="165" spans="8:8">
      <c r="H165" s="31"/>
    </row>
    <row r="166" spans="8:8">
      <c r="H166" s="31"/>
    </row>
    <row r="167" spans="8:8">
      <c r="H167" s="31"/>
    </row>
    <row r="168" spans="8:8">
      <c r="H168" s="31"/>
    </row>
    <row r="169" spans="8:8">
      <c r="H169" s="31"/>
    </row>
    <row r="170" spans="8:8">
      <c r="H170" s="31"/>
    </row>
    <row r="171" spans="8:8">
      <c r="H171" s="31"/>
    </row>
    <row r="172" spans="8:8">
      <c r="H172" s="31"/>
    </row>
    <row r="173" spans="8:8">
      <c r="H173" s="31"/>
    </row>
    <row r="174" spans="8:8">
      <c r="H174" s="31"/>
    </row>
    <row r="175" spans="8:8">
      <c r="H175" s="31"/>
    </row>
    <row r="176" spans="8:8">
      <c r="H176" s="31"/>
    </row>
    <row r="177" spans="8:8">
      <c r="H177" s="31"/>
    </row>
    <row r="178" spans="8:8">
      <c r="H178" s="31"/>
    </row>
    <row r="179" spans="8:8">
      <c r="H179" s="31"/>
    </row>
    <row r="180" spans="8:8">
      <c r="H180" s="31"/>
    </row>
    <row r="181" spans="8:8">
      <c r="H181" s="31"/>
    </row>
    <row r="182" spans="8:8">
      <c r="H182" s="31"/>
    </row>
    <row r="183" spans="8:8">
      <c r="H183" s="31"/>
    </row>
    <row r="184" spans="8:8">
      <c r="H184" s="31"/>
    </row>
    <row r="185" spans="8:8">
      <c r="H185" s="31"/>
    </row>
    <row r="186" spans="8:8">
      <c r="H186" s="31"/>
    </row>
    <row r="187" spans="8:8">
      <c r="H187" s="31"/>
    </row>
    <row r="188" spans="8:8">
      <c r="H188" s="31"/>
    </row>
    <row r="189" spans="8:8">
      <c r="H189" s="31"/>
    </row>
    <row r="190" spans="8:8">
      <c r="H190" s="31"/>
    </row>
    <row r="191" spans="8:8">
      <c r="H191" s="31"/>
    </row>
    <row r="192" spans="8:8">
      <c r="H192" s="31"/>
    </row>
    <row r="193" spans="8:8">
      <c r="H193" s="31"/>
    </row>
    <row r="194" spans="8:8">
      <c r="H194" s="31"/>
    </row>
    <row r="195" spans="8:8">
      <c r="H195" s="31"/>
    </row>
    <row r="196" spans="8:8">
      <c r="H196" s="31"/>
    </row>
    <row r="197" spans="8:8">
      <c r="H197" s="31"/>
    </row>
    <row r="198" spans="8:8">
      <c r="H198" s="31"/>
    </row>
    <row r="199" spans="8:8">
      <c r="H199" s="31"/>
    </row>
    <row r="200" spans="8:8">
      <c r="H200" s="31"/>
    </row>
    <row r="201" spans="8:8">
      <c r="H201" s="31"/>
    </row>
    <row r="202" spans="8:8">
      <c r="H202" s="31"/>
    </row>
    <row r="203" spans="8:8">
      <c r="H203" s="31"/>
    </row>
    <row r="204" spans="8:8">
      <c r="H204" s="31"/>
    </row>
    <row r="205" spans="8:8">
      <c r="H205" s="31"/>
    </row>
    <row r="206" spans="8:8">
      <c r="H206" s="31"/>
    </row>
    <row r="207" spans="8:8">
      <c r="H207" s="31"/>
    </row>
    <row r="208" spans="8:8">
      <c r="H208" s="31"/>
    </row>
    <row r="209" spans="8:8">
      <c r="H209" s="31"/>
    </row>
    <row r="210" spans="8:8">
      <c r="H210" s="31"/>
    </row>
    <row r="211" spans="8:8">
      <c r="H211" s="31"/>
    </row>
    <row r="212" spans="8:8">
      <c r="H212" s="31"/>
    </row>
    <row r="213" spans="8:8">
      <c r="H213" s="31"/>
    </row>
    <row r="214" spans="8:8">
      <c r="H214" s="31"/>
    </row>
    <row r="215" spans="8:8">
      <c r="H215" s="31"/>
    </row>
    <row r="216" spans="8:8">
      <c r="H216" s="31"/>
    </row>
    <row r="217" spans="8:8">
      <c r="H217" s="31"/>
    </row>
    <row r="218" spans="8:8">
      <c r="H218" s="31"/>
    </row>
    <row r="219" spans="8:8">
      <c r="H219" s="31"/>
    </row>
    <row r="220" spans="8:8">
      <c r="H220" s="31"/>
    </row>
    <row r="221" spans="8:8">
      <c r="H221" s="31"/>
    </row>
    <row r="222" spans="8:8">
      <c r="H222" s="31"/>
    </row>
    <row r="223" spans="8:8">
      <c r="H223" s="31"/>
    </row>
    <row r="224" spans="8:8">
      <c r="H224" s="31"/>
    </row>
    <row r="225" spans="8:8">
      <c r="H225" s="31"/>
    </row>
    <row r="226" spans="8:8">
      <c r="H226" s="31"/>
    </row>
    <row r="227" spans="8:8">
      <c r="H227" s="31"/>
    </row>
    <row r="228" spans="8:8">
      <c r="H228" s="31"/>
    </row>
    <row r="229" spans="8:8">
      <c r="H229" s="31"/>
    </row>
    <row r="230" spans="8:8">
      <c r="H230" s="31"/>
    </row>
    <row r="231" spans="8:8">
      <c r="H231" s="31"/>
    </row>
    <row r="232" spans="8:8">
      <c r="H232" s="31"/>
    </row>
    <row r="233" spans="8:8">
      <c r="H233" s="31"/>
    </row>
    <row r="234" spans="8:8">
      <c r="H234" s="31"/>
    </row>
    <row r="235" spans="8:8">
      <c r="H235" s="31"/>
    </row>
    <row r="236" spans="8:8">
      <c r="H236" s="31"/>
    </row>
    <row r="237" spans="8:8">
      <c r="H237" s="31"/>
    </row>
    <row r="238" spans="8:8">
      <c r="H238" s="31"/>
    </row>
    <row r="239" spans="8:8">
      <c r="H239" s="31"/>
    </row>
    <row r="240" spans="8:8">
      <c r="H240" s="31"/>
    </row>
    <row r="241" spans="8:8">
      <c r="H241" s="31"/>
    </row>
    <row r="242" spans="8:8">
      <c r="H242" s="31"/>
    </row>
    <row r="243" spans="8:8">
      <c r="H243" s="31"/>
    </row>
    <row r="244" spans="8:8">
      <c r="H244" s="31"/>
    </row>
    <row r="245" spans="8:8">
      <c r="H245" s="31"/>
    </row>
    <row r="246" spans="8:8">
      <c r="H246" s="31"/>
    </row>
    <row r="247" spans="8:8">
      <c r="H247" s="31"/>
    </row>
    <row r="248" spans="8:8">
      <c r="H248" s="31"/>
    </row>
    <row r="249" spans="8:8">
      <c r="H249" s="31"/>
    </row>
    <row r="250" spans="8:8">
      <c r="H250" s="31"/>
    </row>
    <row r="251" spans="8:8">
      <c r="H251" s="31"/>
    </row>
    <row r="252" spans="8:8">
      <c r="H252" s="31"/>
    </row>
    <row r="253" spans="8:8">
      <c r="H253" s="31"/>
    </row>
    <row r="254" spans="8:8">
      <c r="H254" s="31"/>
    </row>
    <row r="255" spans="8:8">
      <c r="H255" s="31"/>
    </row>
    <row r="256" spans="8:8">
      <c r="H256" s="31"/>
    </row>
    <row r="257" spans="8:8">
      <c r="H257" s="31"/>
    </row>
    <row r="258" spans="8:8">
      <c r="H258" s="31"/>
    </row>
    <row r="259" spans="8:8">
      <c r="H259" s="31"/>
    </row>
    <row r="260" spans="8:8">
      <c r="H260" s="31"/>
    </row>
    <row r="261" spans="8:8">
      <c r="H261" s="31"/>
    </row>
    <row r="262" spans="8:8">
      <c r="H262" s="31"/>
    </row>
    <row r="263" spans="8:8">
      <c r="H263" s="31"/>
    </row>
    <row r="264" spans="8:8">
      <c r="H264" s="31"/>
    </row>
    <row r="265" spans="8:8">
      <c r="H265" s="31"/>
    </row>
    <row r="266" spans="8:8">
      <c r="H266" s="31"/>
    </row>
    <row r="267" spans="8:8">
      <c r="H267" s="31"/>
    </row>
    <row r="268" spans="8:8">
      <c r="H268" s="31"/>
    </row>
    <row r="269" spans="8:8">
      <c r="H269" s="31"/>
    </row>
    <row r="270" spans="8:8">
      <c r="H270" s="31"/>
    </row>
    <row r="271" spans="8:8">
      <c r="H271" s="31"/>
    </row>
    <row r="272" spans="8:8">
      <c r="H272" s="31"/>
    </row>
    <row r="273" spans="8:8">
      <c r="H273" s="31"/>
    </row>
    <row r="274" spans="8:8">
      <c r="H274" s="31"/>
    </row>
    <row r="275" spans="8:8">
      <c r="H275" s="31"/>
    </row>
    <row r="276" spans="8:8">
      <c r="H276" s="31"/>
    </row>
    <row r="277" spans="8:8">
      <c r="H277" s="31"/>
    </row>
    <row r="278" spans="8:8">
      <c r="H278" s="31"/>
    </row>
    <row r="279" spans="8:8">
      <c r="H279" s="31"/>
    </row>
    <row r="280" spans="8:8">
      <c r="H280" s="31"/>
    </row>
    <row r="281" spans="8:8">
      <c r="H281" s="31"/>
    </row>
    <row r="282" spans="8:8">
      <c r="H282" s="31"/>
    </row>
    <row r="283" spans="8:8">
      <c r="H283" s="31"/>
    </row>
    <row r="284" spans="8:8">
      <c r="H284" s="31"/>
    </row>
    <row r="285" spans="8:8">
      <c r="H285" s="31"/>
    </row>
    <row r="286" spans="8:8">
      <c r="H286" s="31"/>
    </row>
    <row r="287" spans="8:8">
      <c r="H287" s="31"/>
    </row>
    <row r="288" spans="8:8">
      <c r="H288" s="31"/>
    </row>
    <row r="289" spans="8:8">
      <c r="H289" s="31"/>
    </row>
    <row r="290" spans="8:8">
      <c r="H290" s="31"/>
    </row>
    <row r="291" spans="8:8">
      <c r="H291" s="31"/>
    </row>
    <row r="292" spans="8:8">
      <c r="H292" s="31"/>
    </row>
    <row r="293" spans="8:8">
      <c r="H293" s="31"/>
    </row>
    <row r="294" spans="8:8">
      <c r="H294" s="31"/>
    </row>
    <row r="295" spans="8:8">
      <c r="H295" s="31"/>
    </row>
    <row r="296" spans="8:8">
      <c r="H296" s="31"/>
    </row>
    <row r="297" spans="8:8">
      <c r="H297" s="31"/>
    </row>
    <row r="298" spans="8:8">
      <c r="H298" s="31"/>
    </row>
    <row r="299" spans="8:8">
      <c r="H299" s="31"/>
    </row>
    <row r="300" spans="8:8">
      <c r="H300" s="31"/>
    </row>
    <row r="301" spans="8:8">
      <c r="H301" s="31"/>
    </row>
    <row r="302" spans="8:8">
      <c r="H302" s="31"/>
    </row>
    <row r="303" spans="8:8">
      <c r="H303" s="31"/>
    </row>
    <row r="304" spans="8:8">
      <c r="H304" s="31"/>
    </row>
    <row r="305" spans="8:8">
      <c r="H305" s="31"/>
    </row>
    <row r="306" spans="8:8">
      <c r="H306" s="31"/>
    </row>
    <row r="307" spans="8:8">
      <c r="H307" s="31"/>
    </row>
    <row r="308" spans="8:8">
      <c r="H308" s="31"/>
    </row>
    <row r="309" spans="8:8">
      <c r="H309" s="31"/>
    </row>
    <row r="310" spans="8:8">
      <c r="H310" s="31"/>
    </row>
    <row r="311" spans="8:8">
      <c r="H311" s="31"/>
    </row>
    <row r="312" spans="8:8">
      <c r="H312" s="31"/>
    </row>
    <row r="313" spans="8:8">
      <c r="H313" s="31"/>
    </row>
    <row r="314" spans="8:8">
      <c r="H314" s="31"/>
    </row>
    <row r="315" spans="8:8">
      <c r="H315" s="31"/>
    </row>
    <row r="316" spans="8:8">
      <c r="H316" s="31"/>
    </row>
    <row r="317" spans="8:8">
      <c r="H317" s="31"/>
    </row>
    <row r="318" spans="8:8">
      <c r="H318" s="31"/>
    </row>
    <row r="319" spans="8:8">
      <c r="H319" s="31"/>
    </row>
    <row r="320" spans="8:8">
      <c r="H320" s="31"/>
    </row>
    <row r="321" spans="8:8">
      <c r="H321" s="31"/>
    </row>
    <row r="322" spans="8:8">
      <c r="H322" s="31"/>
    </row>
    <row r="323" spans="8:8">
      <c r="H323" s="31"/>
    </row>
    <row r="324" spans="8:8">
      <c r="H324" s="31"/>
    </row>
    <row r="325" spans="8:8">
      <c r="H325" s="31"/>
    </row>
    <row r="326" spans="8:8">
      <c r="H326" s="31"/>
    </row>
    <row r="327" spans="8:8">
      <c r="H327" s="31"/>
    </row>
    <row r="328" spans="8:8">
      <c r="H328" s="31"/>
    </row>
    <row r="329" spans="8:8">
      <c r="H329" s="31"/>
    </row>
    <row r="330" spans="8:8">
      <c r="H330" s="31"/>
    </row>
    <row r="331" spans="8:8">
      <c r="H331" s="31"/>
    </row>
    <row r="332" spans="8:8">
      <c r="H332" s="31"/>
    </row>
    <row r="333" spans="8:8">
      <c r="H333" s="31"/>
    </row>
    <row r="334" spans="8:8">
      <c r="H334" s="31"/>
    </row>
    <row r="335" spans="8:8">
      <c r="H335" s="31"/>
    </row>
    <row r="336" spans="8:8">
      <c r="H336" s="31"/>
    </row>
    <row r="337" spans="8:8">
      <c r="H337" s="31"/>
    </row>
    <row r="338" spans="8:8">
      <c r="H338" s="31"/>
    </row>
    <row r="339" spans="8:8">
      <c r="H339" s="31"/>
    </row>
    <row r="340" spans="8:8">
      <c r="H340" s="31"/>
    </row>
    <row r="341" spans="8:8">
      <c r="H341" s="31"/>
    </row>
    <row r="342" spans="8:8">
      <c r="H342" s="31"/>
    </row>
    <row r="343" spans="8:8">
      <c r="H343" s="31"/>
    </row>
    <row r="344" spans="8:8">
      <c r="H344" s="31"/>
    </row>
    <row r="345" spans="8:8">
      <c r="H345" s="31"/>
    </row>
    <row r="346" spans="8:8">
      <c r="H346" s="31"/>
    </row>
    <row r="347" spans="8:8">
      <c r="H347" s="31"/>
    </row>
    <row r="348" spans="8:8">
      <c r="H348" s="31"/>
    </row>
    <row r="349" spans="8:8">
      <c r="H349" s="31"/>
    </row>
    <row r="350" spans="8:8">
      <c r="H350" s="31"/>
    </row>
    <row r="351" spans="8:8">
      <c r="H351" s="31"/>
    </row>
    <row r="352" spans="8:8">
      <c r="H352" s="31"/>
    </row>
    <row r="353" spans="8:8">
      <c r="H353" s="31"/>
    </row>
    <row r="354" spans="8:8">
      <c r="H354" s="31"/>
    </row>
    <row r="355" spans="8:8">
      <c r="H355" s="31"/>
    </row>
    <row r="356" spans="8:8">
      <c r="H356" s="31"/>
    </row>
    <row r="357" spans="8:8">
      <c r="H357" s="31"/>
    </row>
    <row r="358" spans="8:8">
      <c r="H358" s="31"/>
    </row>
    <row r="359" spans="8:8">
      <c r="H359" s="31"/>
    </row>
    <row r="360" spans="8:8">
      <c r="H360" s="31"/>
    </row>
    <row r="361" spans="8:8">
      <c r="H361" s="31"/>
    </row>
    <row r="362" spans="8:8">
      <c r="H362" s="31"/>
    </row>
    <row r="363" spans="8:8">
      <c r="H363" s="31"/>
    </row>
    <row r="364" spans="8:8">
      <c r="H364" s="31"/>
    </row>
    <row r="365" spans="8:8">
      <c r="H365" s="31"/>
    </row>
    <row r="366" spans="8:8">
      <c r="H366" s="31"/>
    </row>
    <row r="367" spans="8:8">
      <c r="H367" s="31"/>
    </row>
    <row r="368" spans="8:8">
      <c r="H368" s="31"/>
    </row>
    <row r="369" spans="8:8">
      <c r="H369" s="31"/>
    </row>
    <row r="370" spans="8:8">
      <c r="H370" s="31"/>
    </row>
    <row r="371" spans="8:8">
      <c r="H371" s="31"/>
    </row>
    <row r="372" spans="8:8">
      <c r="H372" s="31"/>
    </row>
    <row r="373" spans="8:8">
      <c r="H373" s="31"/>
    </row>
    <row r="374" spans="8:8">
      <c r="H374" s="31"/>
    </row>
    <row r="375" spans="8:8">
      <c r="H375" s="31"/>
    </row>
    <row r="376" spans="8:8">
      <c r="H376" s="31"/>
    </row>
    <row r="377" spans="8:8">
      <c r="H377" s="31"/>
    </row>
    <row r="378" spans="8:8">
      <c r="H378" s="31"/>
    </row>
    <row r="379" spans="8:8">
      <c r="H379" s="31"/>
    </row>
    <row r="380" spans="8:8">
      <c r="H380" s="31"/>
    </row>
    <row r="381" spans="8:8">
      <c r="H381" s="31"/>
    </row>
    <row r="382" spans="8:8">
      <c r="H382" s="31"/>
    </row>
    <row r="383" spans="8:8">
      <c r="H383" s="31"/>
    </row>
    <row r="384" spans="8:8">
      <c r="H384" s="31"/>
    </row>
    <row r="385" spans="8:8">
      <c r="H385" s="31"/>
    </row>
    <row r="386" spans="8:8">
      <c r="H386" s="31"/>
    </row>
    <row r="387" spans="8:8">
      <c r="H387" s="31"/>
    </row>
    <row r="388" spans="8:8">
      <c r="H388" s="31"/>
    </row>
    <row r="389" spans="8:8">
      <c r="H389" s="31"/>
    </row>
    <row r="390" spans="8:8">
      <c r="H390" s="31"/>
    </row>
    <row r="391" spans="8:8">
      <c r="H391" s="31"/>
    </row>
    <row r="392" spans="8:8">
      <c r="H392" s="31"/>
    </row>
    <row r="393" spans="8:8">
      <c r="H393" s="31"/>
    </row>
    <row r="394" spans="8:8">
      <c r="H394" s="31"/>
    </row>
    <row r="395" spans="8:8">
      <c r="H395" s="31"/>
    </row>
    <row r="396" spans="8:8">
      <c r="H396" s="31"/>
    </row>
    <row r="397" spans="8:8">
      <c r="H397" s="31"/>
    </row>
    <row r="398" spans="8:8">
      <c r="H398" s="31"/>
    </row>
    <row r="399" spans="8:8">
      <c r="H399" s="31"/>
    </row>
    <row r="400" spans="8:8">
      <c r="H400" s="31"/>
    </row>
    <row r="401" spans="8:8">
      <c r="H401" s="31"/>
    </row>
    <row r="402" spans="8:8">
      <c r="H402" s="31"/>
    </row>
    <row r="403" spans="8:8">
      <c r="H403" s="31"/>
    </row>
    <row r="404" spans="8:8">
      <c r="H404" s="31"/>
    </row>
    <row r="405" spans="8:8">
      <c r="H405" s="31"/>
    </row>
    <row r="406" spans="8:8">
      <c r="H406" s="31"/>
    </row>
    <row r="407" spans="8:8">
      <c r="H407" s="31"/>
    </row>
    <row r="408" spans="8:8">
      <c r="H408" s="31"/>
    </row>
    <row r="409" spans="8:8">
      <c r="H409" s="31"/>
    </row>
    <row r="410" spans="8:8">
      <c r="H410" s="31"/>
    </row>
    <row r="411" spans="8:8">
      <c r="H411" s="31"/>
    </row>
    <row r="412" spans="8:8">
      <c r="H412" s="31"/>
    </row>
    <row r="413" spans="8:8">
      <c r="H413" s="31"/>
    </row>
    <row r="414" spans="8:8">
      <c r="H414" s="31"/>
    </row>
    <row r="415" spans="8:8">
      <c r="H415" s="31"/>
    </row>
    <row r="416" spans="8:8">
      <c r="H416" s="31"/>
    </row>
    <row r="417" spans="8:8">
      <c r="H417" s="31"/>
    </row>
    <row r="418" spans="8:8">
      <c r="H418" s="31"/>
    </row>
    <row r="419" spans="8:8">
      <c r="H419" s="31"/>
    </row>
    <row r="420" spans="8:8">
      <c r="H420" s="31"/>
    </row>
    <row r="421" spans="8:8">
      <c r="H421" s="31"/>
    </row>
    <row r="422" spans="8:8">
      <c r="H422" s="31"/>
    </row>
    <row r="423" spans="8:8">
      <c r="H423" s="31"/>
    </row>
    <row r="424" spans="8:8">
      <c r="H424" s="31"/>
    </row>
    <row r="425" spans="8:8">
      <c r="H425" s="31"/>
    </row>
    <row r="426" spans="8:8">
      <c r="H426" s="31"/>
    </row>
    <row r="427" spans="8:8">
      <c r="H427" s="31"/>
    </row>
    <row r="428" spans="8:8">
      <c r="H428" s="31"/>
    </row>
    <row r="429" spans="8:8">
      <c r="H429" s="31"/>
    </row>
    <row r="430" spans="8:8">
      <c r="H430" s="31"/>
    </row>
    <row r="431" spans="8:8">
      <c r="H431" s="31"/>
    </row>
    <row r="432" spans="8:8">
      <c r="H432" s="31"/>
    </row>
    <row r="433" spans="8:8">
      <c r="H433" s="31"/>
    </row>
    <row r="434" spans="8:8">
      <c r="H434" s="31"/>
    </row>
    <row r="435" spans="8:8">
      <c r="H435" s="31"/>
    </row>
    <row r="436" spans="8:8">
      <c r="H436" s="31"/>
    </row>
    <row r="437" spans="8:8">
      <c r="H437" s="31"/>
    </row>
    <row r="438" spans="8:8">
      <c r="H438" s="31"/>
    </row>
    <row r="439" spans="8:8">
      <c r="H439" s="31"/>
    </row>
    <row r="440" spans="8:8">
      <c r="H440" s="31"/>
    </row>
    <row r="441" spans="8:8">
      <c r="H441" s="31"/>
    </row>
    <row r="442" spans="8:8">
      <c r="H442" s="31"/>
    </row>
    <row r="443" spans="8:8">
      <c r="H443" s="31"/>
    </row>
    <row r="444" spans="8:8">
      <c r="H444" s="31"/>
    </row>
    <row r="445" spans="8:8">
      <c r="H445" s="31"/>
    </row>
    <row r="446" spans="8:8">
      <c r="H446" s="31"/>
    </row>
    <row r="447" spans="8:8">
      <c r="H447" s="31"/>
    </row>
    <row r="448" spans="8:8">
      <c r="H448" s="31"/>
    </row>
    <row r="449" spans="8:8">
      <c r="H449" s="31"/>
    </row>
    <row r="450" spans="8:8">
      <c r="H450" s="31"/>
    </row>
    <row r="451" spans="8:8">
      <c r="H451" s="31"/>
    </row>
    <row r="452" spans="8:8">
      <c r="H452" s="31"/>
    </row>
    <row r="453" spans="8:8">
      <c r="H453" s="31"/>
    </row>
    <row r="454" spans="8:8">
      <c r="H454" s="31"/>
    </row>
    <row r="455" spans="8:8">
      <c r="H455" s="31"/>
    </row>
    <row r="456" spans="8:8">
      <c r="H456" s="31"/>
    </row>
    <row r="457" spans="8:8">
      <c r="H457" s="31"/>
    </row>
    <row r="458" spans="8:8">
      <c r="H458" s="31"/>
    </row>
    <row r="459" spans="8:8">
      <c r="H459" s="31"/>
    </row>
    <row r="460" spans="8:8">
      <c r="H460" s="31"/>
    </row>
    <row r="461" spans="8:8">
      <c r="H461" s="31"/>
    </row>
    <row r="462" spans="8:8">
      <c r="H462" s="31"/>
    </row>
    <row r="463" spans="8:8">
      <c r="H463" s="31"/>
    </row>
    <row r="464" spans="8:8">
      <c r="H464" s="31"/>
    </row>
    <row r="465" spans="8:8">
      <c r="H465" s="31"/>
    </row>
    <row r="466" spans="8:8">
      <c r="H466" s="31"/>
    </row>
    <row r="467" spans="8:8">
      <c r="H467" s="31"/>
    </row>
    <row r="468" spans="8:8">
      <c r="H468" s="31"/>
    </row>
    <row r="469" spans="8:8">
      <c r="H469" s="31"/>
    </row>
    <row r="470" spans="8:8">
      <c r="H470" s="31"/>
    </row>
    <row r="471" spans="8:8">
      <c r="H471" s="31"/>
    </row>
    <row r="472" spans="8:8">
      <c r="H472" s="31"/>
    </row>
    <row r="473" spans="8:8">
      <c r="H473" s="31"/>
    </row>
    <row r="474" spans="8:8">
      <c r="H474" s="31"/>
    </row>
    <row r="475" spans="8:8">
      <c r="H475" s="31"/>
    </row>
    <row r="476" spans="8:8">
      <c r="H476" s="31"/>
    </row>
    <row r="477" spans="8:8">
      <c r="H477" s="31"/>
    </row>
    <row r="478" spans="8:8">
      <c r="H478" s="31"/>
    </row>
    <row r="479" spans="8:8">
      <c r="H479" s="31"/>
    </row>
    <row r="480" spans="8:8">
      <c r="H480" s="31"/>
    </row>
    <row r="481" spans="8:8">
      <c r="H481" s="31"/>
    </row>
    <row r="482" spans="8:8">
      <c r="H482" s="31"/>
    </row>
    <row r="483" spans="8:8">
      <c r="H483" s="31"/>
    </row>
    <row r="484" spans="8:8">
      <c r="H484" s="31"/>
    </row>
    <row r="485" spans="8:8">
      <c r="H485" s="31"/>
    </row>
    <row r="486" spans="8:8">
      <c r="H486" s="31"/>
    </row>
    <row r="487" spans="8:8">
      <c r="H487" s="31"/>
    </row>
    <row r="488" spans="8:8">
      <c r="H488" s="31"/>
    </row>
    <row r="489" spans="8:8">
      <c r="H489" s="31"/>
    </row>
    <row r="490" spans="8:8">
      <c r="H490" s="31"/>
    </row>
    <row r="491" spans="8:8">
      <c r="H491" s="31"/>
    </row>
    <row r="492" spans="8:8">
      <c r="H492" s="31"/>
    </row>
    <row r="493" spans="8:8">
      <c r="H493" s="31"/>
    </row>
    <row r="494" spans="8:8">
      <c r="H494" s="31"/>
    </row>
    <row r="495" spans="8:8">
      <c r="H495" s="31"/>
    </row>
    <row r="496" spans="8:8">
      <c r="H496" s="31"/>
    </row>
    <row r="497" spans="8:8">
      <c r="H497" s="31"/>
    </row>
    <row r="498" spans="8:8">
      <c r="H498" s="31"/>
    </row>
    <row r="499" spans="8:8">
      <c r="H499" s="31"/>
    </row>
    <row r="500" spans="8:8">
      <c r="H500" s="31"/>
    </row>
    <row r="501" spans="8:8">
      <c r="H501" s="31"/>
    </row>
    <row r="502" spans="8:8">
      <c r="H502" s="31"/>
    </row>
    <row r="503" spans="8:8">
      <c r="H503" s="31"/>
    </row>
    <row r="504" spans="8:8">
      <c r="H504" s="31"/>
    </row>
    <row r="505" spans="8:8">
      <c r="H505" s="31"/>
    </row>
    <row r="506" spans="8:8">
      <c r="H506" s="31"/>
    </row>
    <row r="507" spans="8:8">
      <c r="H507" s="31"/>
    </row>
    <row r="508" spans="8:8">
      <c r="H508" s="31"/>
    </row>
    <row r="509" spans="8:8">
      <c r="H509" s="31"/>
    </row>
    <row r="510" spans="8:8">
      <c r="H510" s="31"/>
    </row>
    <row r="511" spans="8:8">
      <c r="H511" s="31"/>
    </row>
    <row r="512" spans="8:8">
      <c r="H512" s="31"/>
    </row>
    <row r="513" spans="8:8">
      <c r="H513" s="31"/>
    </row>
    <row r="514" spans="8:8">
      <c r="H514" s="31"/>
    </row>
    <row r="515" spans="8:8">
      <c r="H515" s="31"/>
    </row>
    <row r="516" spans="8:8">
      <c r="H516" s="31"/>
    </row>
    <row r="517" spans="8:8">
      <c r="H517" s="31"/>
    </row>
    <row r="518" spans="8:8">
      <c r="H518" s="31"/>
    </row>
    <row r="519" spans="8:8">
      <c r="H519" s="31"/>
    </row>
    <row r="520" spans="8:8">
      <c r="H520" s="31"/>
    </row>
    <row r="521" spans="8:8">
      <c r="H521" s="31"/>
    </row>
    <row r="522" spans="8:8">
      <c r="H522" s="31"/>
    </row>
    <row r="523" spans="8:8">
      <c r="H523" s="31"/>
    </row>
    <row r="524" spans="8:8">
      <c r="H524" s="31"/>
    </row>
    <row r="525" spans="8:8">
      <c r="H525" s="31"/>
    </row>
    <row r="526" spans="8:8">
      <c r="H526" s="31"/>
    </row>
    <row r="527" spans="8:8">
      <c r="H527" s="31"/>
    </row>
    <row r="528" spans="8:8">
      <c r="H528" s="31"/>
    </row>
    <row r="529" spans="8:8">
      <c r="H529" s="31"/>
    </row>
    <row r="530" spans="8:8">
      <c r="H530" s="31"/>
    </row>
    <row r="531" spans="8:8">
      <c r="H531" s="31"/>
    </row>
    <row r="532" spans="8:8">
      <c r="H532" s="31"/>
    </row>
    <row r="533" spans="8:8">
      <c r="H533" s="31"/>
    </row>
    <row r="534" spans="8:8">
      <c r="H534" s="31"/>
    </row>
    <row r="535" spans="8:8">
      <c r="H535" s="31"/>
    </row>
    <row r="536" spans="8:8">
      <c r="H536" s="31"/>
    </row>
    <row r="537" spans="8:8">
      <c r="H537" s="31"/>
    </row>
    <row r="538" spans="8:8">
      <c r="H538" s="31"/>
    </row>
    <row r="539" spans="8:8">
      <c r="H539" s="31"/>
    </row>
    <row r="540" spans="8:8">
      <c r="H540" s="31"/>
    </row>
    <row r="541" spans="8:8">
      <c r="H541" s="31"/>
    </row>
    <row r="542" spans="8:8">
      <c r="H542" s="31"/>
    </row>
    <row r="543" spans="8:8">
      <c r="H543" s="31"/>
    </row>
    <row r="544" spans="8:8">
      <c r="H544" s="31"/>
    </row>
    <row r="545" spans="8:8">
      <c r="H545" s="31"/>
    </row>
    <row r="546" spans="8:8">
      <c r="H546" s="31"/>
    </row>
    <row r="547" spans="8:8">
      <c r="H547" s="31"/>
    </row>
    <row r="548" spans="8:8">
      <c r="H548" s="31"/>
    </row>
    <row r="549" spans="8:8">
      <c r="H549" s="31"/>
    </row>
    <row r="550" spans="8:8">
      <c r="H550" s="31"/>
    </row>
    <row r="551" spans="8:8">
      <c r="H551" s="31"/>
    </row>
    <row r="552" spans="8:8">
      <c r="H552" s="31"/>
    </row>
    <row r="553" spans="8:8">
      <c r="H553" s="31"/>
    </row>
    <row r="554" spans="8:8">
      <c r="H554" s="31"/>
    </row>
    <row r="555" spans="8:8">
      <c r="H555" s="31"/>
    </row>
    <row r="556" spans="8:8">
      <c r="H556" s="31"/>
    </row>
    <row r="557" spans="8:8">
      <c r="H557" s="31"/>
    </row>
    <row r="558" spans="8:8">
      <c r="H558" s="31"/>
    </row>
    <row r="559" spans="8:8">
      <c r="H559" s="31"/>
    </row>
    <row r="560" spans="8:8">
      <c r="H560" s="31"/>
    </row>
    <row r="561" spans="8:8">
      <c r="H561" s="31"/>
    </row>
    <row r="562" spans="8:8">
      <c r="H562" s="31"/>
    </row>
    <row r="563" spans="8:8">
      <c r="H563" s="31"/>
    </row>
    <row r="564" spans="8:8">
      <c r="H564" s="31"/>
    </row>
    <row r="565" spans="8:8">
      <c r="H565" s="31"/>
    </row>
    <row r="566" spans="8:8">
      <c r="H566" s="31"/>
    </row>
    <row r="567" spans="8:8">
      <c r="H567" s="31"/>
    </row>
    <row r="568" spans="8:8">
      <c r="H568" s="31"/>
    </row>
    <row r="569" spans="8:8">
      <c r="H569" s="31"/>
    </row>
    <row r="570" spans="8:8">
      <c r="H570" s="31"/>
    </row>
    <row r="571" spans="8:8">
      <c r="H571" s="31"/>
    </row>
    <row r="572" spans="8:8">
      <c r="H572" s="31"/>
    </row>
    <row r="573" spans="8:8">
      <c r="H573" s="31"/>
    </row>
    <row r="574" spans="8:8">
      <c r="H574" s="31"/>
    </row>
    <row r="575" spans="8:8">
      <c r="H575" s="31"/>
    </row>
    <row r="576" spans="8:8">
      <c r="H576" s="31"/>
    </row>
    <row r="577" spans="8:8">
      <c r="H577" s="31"/>
    </row>
    <row r="578" spans="8:8">
      <c r="H578" s="31"/>
    </row>
    <row r="579" spans="8:8">
      <c r="H579" s="31"/>
    </row>
    <row r="580" spans="8:8">
      <c r="H580" s="31"/>
    </row>
    <row r="581" spans="8:8">
      <c r="H581" s="31"/>
    </row>
    <row r="582" spans="8:8">
      <c r="H582" s="31"/>
    </row>
    <row r="583" spans="8:8">
      <c r="H583" s="31"/>
    </row>
    <row r="584" spans="8:8">
      <c r="H584" s="31"/>
    </row>
    <row r="585" spans="8:8">
      <c r="H585" s="31"/>
    </row>
    <row r="586" spans="8:8">
      <c r="H586" s="31"/>
    </row>
    <row r="587" spans="8:8">
      <c r="H587" s="31"/>
    </row>
    <row r="588" spans="8:8">
      <c r="H588" s="31"/>
    </row>
    <row r="589" spans="8:8">
      <c r="H589" s="31"/>
    </row>
    <row r="590" spans="8:8">
      <c r="H590" s="31"/>
    </row>
    <row r="591" spans="8:8">
      <c r="H591" s="31"/>
    </row>
    <row r="592" spans="8:8">
      <c r="H592" s="31"/>
    </row>
    <row r="593" spans="8:8">
      <c r="H593" s="31"/>
    </row>
    <row r="594" spans="8:8">
      <c r="H594" s="31"/>
    </row>
    <row r="595" spans="8:8">
      <c r="H595" s="31"/>
    </row>
    <row r="596" spans="8:8">
      <c r="H596" s="31"/>
    </row>
    <row r="597" spans="8:8">
      <c r="H597" s="31"/>
    </row>
    <row r="598" spans="8:8">
      <c r="H598" s="31"/>
    </row>
    <row r="599" spans="8:8">
      <c r="H599" s="31"/>
    </row>
    <row r="600" spans="8:8">
      <c r="H600" s="31"/>
    </row>
    <row r="601" spans="8:8">
      <c r="H601" s="31"/>
    </row>
    <row r="602" spans="8:8">
      <c r="H602" s="31"/>
    </row>
    <row r="603" spans="8:8">
      <c r="H603" s="31"/>
    </row>
    <row r="604" spans="8:8">
      <c r="H604" s="31"/>
    </row>
    <row r="605" spans="8:8">
      <c r="H605" s="31"/>
    </row>
    <row r="606" spans="8:8">
      <c r="H606" s="31"/>
    </row>
    <row r="607" spans="8:8">
      <c r="H607" s="31"/>
    </row>
    <row r="608" spans="8:8">
      <c r="H608" s="31"/>
    </row>
    <row r="609" spans="8:8">
      <c r="H609" s="31"/>
    </row>
    <row r="610" spans="8:8">
      <c r="H610" s="31"/>
    </row>
    <row r="611" spans="8:8">
      <c r="H611" s="31"/>
    </row>
    <row r="612" spans="8:8">
      <c r="H612" s="31"/>
    </row>
    <row r="613" spans="8:8">
      <c r="H613" s="31"/>
    </row>
    <row r="614" spans="8:8">
      <c r="H614" s="31"/>
    </row>
    <row r="615" spans="8:8">
      <c r="H615" s="31"/>
    </row>
    <row r="616" spans="8:8">
      <c r="H616" s="31"/>
    </row>
    <row r="617" spans="8:8">
      <c r="H617" s="31"/>
    </row>
    <row r="618" spans="8:8">
      <c r="H618" s="31"/>
    </row>
    <row r="619" spans="8:8">
      <c r="H619" s="31"/>
    </row>
    <row r="620" spans="8:8">
      <c r="H620" s="31"/>
    </row>
    <row r="621" spans="8:8">
      <c r="H621" s="31"/>
    </row>
    <row r="622" spans="8:8">
      <c r="H622" s="31"/>
    </row>
    <row r="623" spans="8:8">
      <c r="H623" s="31"/>
    </row>
    <row r="624" spans="8:8">
      <c r="H624" s="31"/>
    </row>
    <row r="625" spans="8:8">
      <c r="H625" s="31"/>
    </row>
    <row r="626" spans="8:8">
      <c r="H626" s="31"/>
    </row>
    <row r="627" spans="8:8">
      <c r="H627" s="31"/>
    </row>
    <row r="628" spans="8:8">
      <c r="H628" s="31"/>
    </row>
    <row r="629" spans="8:8">
      <c r="H629" s="31"/>
    </row>
    <row r="630" spans="8:8">
      <c r="H630" s="31"/>
    </row>
    <row r="631" spans="8:8">
      <c r="H631" s="31"/>
    </row>
    <row r="632" spans="8:8">
      <c r="H632" s="31"/>
    </row>
    <row r="633" spans="8:8">
      <c r="H633" s="31"/>
    </row>
    <row r="634" spans="8:8">
      <c r="H634" s="31"/>
    </row>
    <row r="635" spans="8:8">
      <c r="H635" s="31"/>
    </row>
    <row r="636" spans="8:8">
      <c r="H636" s="31"/>
    </row>
    <row r="637" spans="8:8">
      <c r="H637" s="31"/>
    </row>
    <row r="638" spans="8:8">
      <c r="H638" s="31"/>
    </row>
    <row r="639" spans="8:8">
      <c r="H639" s="31"/>
    </row>
    <row r="640" spans="8:8">
      <c r="H640" s="31"/>
    </row>
    <row r="641" spans="8:8">
      <c r="H641" s="31"/>
    </row>
    <row r="642" spans="8:8">
      <c r="H642" s="31"/>
    </row>
    <row r="643" spans="8:8">
      <c r="H643" s="31"/>
    </row>
    <row r="644" spans="8:8">
      <c r="H644" s="31"/>
    </row>
    <row r="645" spans="8:8">
      <c r="H645" s="31"/>
    </row>
    <row r="646" spans="8:8">
      <c r="H646" s="31"/>
    </row>
    <row r="647" spans="8:8">
      <c r="H647" s="31"/>
    </row>
    <row r="648" spans="8:8">
      <c r="H648" s="31"/>
    </row>
    <row r="649" spans="8:8">
      <c r="H649" s="31"/>
    </row>
    <row r="650" spans="8:8">
      <c r="H650" s="31"/>
    </row>
    <row r="651" spans="8:8">
      <c r="H651" s="31"/>
    </row>
    <row r="652" spans="8:8">
      <c r="H652" s="31"/>
    </row>
    <row r="653" spans="8:8">
      <c r="H653" s="31"/>
    </row>
    <row r="654" spans="8:8">
      <c r="H654" s="31"/>
    </row>
    <row r="655" spans="8:8">
      <c r="H655" s="31"/>
    </row>
    <row r="656" spans="8:8">
      <c r="H656" s="31"/>
    </row>
    <row r="657" spans="8:8">
      <c r="H657" s="31"/>
    </row>
    <row r="658" spans="8:8">
      <c r="H658" s="31"/>
    </row>
    <row r="659" spans="8:8">
      <c r="H659" s="31"/>
    </row>
    <row r="660" spans="8:8">
      <c r="H660" s="31"/>
    </row>
    <row r="661" spans="8:8">
      <c r="H661" s="31"/>
    </row>
    <row r="662" spans="8:8">
      <c r="H662" s="31"/>
    </row>
    <row r="663" spans="8:8">
      <c r="H663" s="31"/>
    </row>
    <row r="664" spans="8:8">
      <c r="H664" s="31"/>
    </row>
    <row r="665" spans="8:8">
      <c r="H665" s="31"/>
    </row>
    <row r="666" spans="8:8">
      <c r="H666" s="31"/>
    </row>
    <row r="667" spans="8:8">
      <c r="H667" s="31"/>
    </row>
    <row r="668" spans="8:8">
      <c r="H668" s="31"/>
    </row>
    <row r="669" spans="8:8">
      <c r="H669" s="31"/>
    </row>
    <row r="670" spans="8:8">
      <c r="H670" s="31"/>
    </row>
    <row r="671" spans="8:8">
      <c r="H671" s="31"/>
    </row>
    <row r="672" spans="8:8">
      <c r="H672" s="31"/>
    </row>
    <row r="673" spans="8:8">
      <c r="H673" s="31"/>
    </row>
    <row r="674" spans="8:8">
      <c r="H674" s="31"/>
    </row>
    <row r="675" spans="8:8">
      <c r="H675" s="31"/>
    </row>
    <row r="676" spans="8:8">
      <c r="H676" s="31"/>
    </row>
    <row r="677" spans="8:8">
      <c r="H677" s="31"/>
    </row>
    <row r="678" spans="8:8">
      <c r="H678" s="31"/>
    </row>
    <row r="679" spans="8:8">
      <c r="H679" s="31"/>
    </row>
    <row r="680" spans="8:8">
      <c r="H680" s="31"/>
    </row>
    <row r="681" spans="8:8">
      <c r="H681" s="31"/>
    </row>
    <row r="682" spans="8:8">
      <c r="H682" s="31"/>
    </row>
    <row r="683" spans="8:8">
      <c r="H683" s="31"/>
    </row>
    <row r="684" spans="8:8">
      <c r="H684" s="31"/>
    </row>
    <row r="685" spans="8:8">
      <c r="H685" s="31"/>
    </row>
    <row r="686" spans="8:8">
      <c r="H686" s="31"/>
    </row>
    <row r="687" spans="8:8">
      <c r="H687" s="31"/>
    </row>
    <row r="688" spans="8:8">
      <c r="H688" s="31"/>
    </row>
    <row r="689" spans="8:8">
      <c r="H689" s="31"/>
    </row>
    <row r="690" spans="8:8">
      <c r="H690" s="31"/>
    </row>
    <row r="691" spans="8:8">
      <c r="H691" s="31"/>
    </row>
    <row r="692" spans="8:8">
      <c r="H692" s="31"/>
    </row>
    <row r="693" spans="8:8">
      <c r="H693" s="31"/>
    </row>
    <row r="694" spans="8:8">
      <c r="H694" s="31"/>
    </row>
    <row r="695" spans="8:8">
      <c r="H695" s="31"/>
    </row>
    <row r="696" spans="8:8">
      <c r="H696" s="31"/>
    </row>
    <row r="697" spans="8:8">
      <c r="H697" s="31"/>
    </row>
    <row r="698" spans="8:8">
      <c r="H698" s="31"/>
    </row>
    <row r="699" spans="8:8">
      <c r="H699" s="31"/>
    </row>
    <row r="700" spans="8:8">
      <c r="H700" s="31"/>
    </row>
    <row r="701" spans="8:8">
      <c r="H701" s="31"/>
    </row>
    <row r="702" spans="8:8">
      <c r="H702" s="31"/>
    </row>
    <row r="703" spans="8:8">
      <c r="H703" s="31"/>
    </row>
    <row r="704" spans="8:8">
      <c r="H704" s="31"/>
    </row>
    <row r="705" spans="8:8">
      <c r="H705" s="31"/>
    </row>
    <row r="706" spans="8:8">
      <c r="H706" s="31"/>
    </row>
    <row r="707" spans="8:8">
      <c r="H707" s="31"/>
    </row>
    <row r="708" spans="8:8">
      <c r="H708" s="31"/>
    </row>
    <row r="709" spans="8:8">
      <c r="H709" s="31"/>
    </row>
    <row r="710" spans="8:8">
      <c r="H710" s="31"/>
    </row>
    <row r="711" spans="8:8">
      <c r="H711" s="31"/>
    </row>
    <row r="712" spans="8:8">
      <c r="H712" s="31"/>
    </row>
    <row r="713" spans="8:8">
      <c r="H713" s="31"/>
    </row>
    <row r="714" spans="8:8">
      <c r="H714" s="31"/>
    </row>
    <row r="715" spans="8:8">
      <c r="H715" s="31"/>
    </row>
    <row r="716" spans="8:8">
      <c r="H716" s="31"/>
    </row>
    <row r="717" spans="8:8">
      <c r="H717" s="31"/>
    </row>
    <row r="718" spans="8:8">
      <c r="H718" s="31"/>
    </row>
    <row r="719" spans="8:8">
      <c r="H719" s="31"/>
    </row>
    <row r="720" spans="8:8">
      <c r="H720" s="31"/>
    </row>
    <row r="721" spans="8:8">
      <c r="H721" s="31"/>
    </row>
    <row r="722" spans="8:8">
      <c r="H722" s="31"/>
    </row>
    <row r="723" spans="8:8">
      <c r="H723" s="31"/>
    </row>
    <row r="724" spans="8:8">
      <c r="H724" s="31"/>
    </row>
    <row r="725" spans="8:8">
      <c r="H725" s="31"/>
    </row>
    <row r="726" spans="8:8">
      <c r="H726" s="31"/>
    </row>
    <row r="727" spans="8:8">
      <c r="H727" s="31"/>
    </row>
    <row r="728" spans="8:8">
      <c r="H728" s="31"/>
    </row>
    <row r="729" spans="8:8">
      <c r="H729" s="31"/>
    </row>
    <row r="730" spans="8:8">
      <c r="H730" s="31"/>
    </row>
    <row r="731" spans="8:8">
      <c r="H731" s="31"/>
    </row>
    <row r="732" spans="8:8">
      <c r="H732" s="31"/>
    </row>
    <row r="733" spans="8:8">
      <c r="H733" s="31"/>
    </row>
    <row r="734" spans="8:8">
      <c r="H734" s="31"/>
    </row>
    <row r="735" spans="8:8">
      <c r="H735" s="31"/>
    </row>
    <row r="736" spans="8:8">
      <c r="H736" s="31"/>
    </row>
    <row r="737" spans="8:8">
      <c r="H737" s="31"/>
    </row>
    <row r="738" spans="8:8">
      <c r="H738" s="31"/>
    </row>
    <row r="739" spans="8:8">
      <c r="H739" s="31"/>
    </row>
    <row r="740" spans="8:8">
      <c r="H740" s="31"/>
    </row>
    <row r="741" spans="8:8">
      <c r="H741" s="31"/>
    </row>
    <row r="742" spans="8:8">
      <c r="H742" s="31"/>
    </row>
    <row r="743" spans="8:8">
      <c r="H743" s="31"/>
    </row>
    <row r="744" spans="8:8">
      <c r="H744" s="31"/>
    </row>
    <row r="745" spans="8:8">
      <c r="H745" s="31"/>
    </row>
    <row r="746" spans="8:8">
      <c r="H746" s="31"/>
    </row>
    <row r="747" spans="8:8">
      <c r="H747" s="31"/>
    </row>
    <row r="748" spans="8:8">
      <c r="H748" s="31"/>
    </row>
    <row r="749" spans="8:8">
      <c r="H749" s="31"/>
    </row>
    <row r="750" spans="8:8">
      <c r="H750" s="31"/>
    </row>
    <row r="751" spans="8:8">
      <c r="H751" s="31"/>
    </row>
    <row r="752" spans="8:8">
      <c r="H752" s="31"/>
    </row>
    <row r="753" spans="8:8">
      <c r="H753" s="31"/>
    </row>
    <row r="754" spans="8:8">
      <c r="H754" s="31"/>
    </row>
    <row r="755" spans="8:8">
      <c r="H755" s="31"/>
    </row>
    <row r="756" spans="8:8">
      <c r="H756" s="31"/>
    </row>
    <row r="757" spans="8:8">
      <c r="H757" s="31"/>
    </row>
    <row r="758" spans="8:8">
      <c r="H758" s="31"/>
    </row>
    <row r="759" spans="8:8">
      <c r="H759" s="31"/>
    </row>
    <row r="760" spans="8:8">
      <c r="H760" s="31"/>
    </row>
    <row r="761" spans="8:8">
      <c r="H761" s="31"/>
    </row>
    <row r="762" spans="8:8">
      <c r="H762" s="31"/>
    </row>
    <row r="763" spans="8:8">
      <c r="H763" s="31"/>
    </row>
    <row r="764" spans="8:8">
      <c r="H764" s="31"/>
    </row>
    <row r="765" spans="8:8">
      <c r="H765" s="31"/>
    </row>
    <row r="766" spans="8:8">
      <c r="H766" s="31"/>
    </row>
    <row r="767" spans="8:8">
      <c r="H767" s="31"/>
    </row>
    <row r="768" spans="8:8">
      <c r="H768" s="31"/>
    </row>
    <row r="769" spans="8:8">
      <c r="H769" s="31"/>
    </row>
    <row r="770" spans="8:8">
      <c r="H770" s="31"/>
    </row>
    <row r="771" spans="8:8">
      <c r="H771" s="31"/>
    </row>
    <row r="772" spans="8:8">
      <c r="H772" s="31"/>
    </row>
    <row r="773" spans="8:8">
      <c r="H773" s="31"/>
    </row>
    <row r="774" spans="8:8">
      <c r="H774" s="31"/>
    </row>
    <row r="775" spans="8:8">
      <c r="H775" s="31"/>
    </row>
    <row r="776" spans="8:8">
      <c r="H776" s="31"/>
    </row>
    <row r="777" spans="8:8">
      <c r="H777" s="31"/>
    </row>
    <row r="778" spans="8:8">
      <c r="H778" s="31"/>
    </row>
    <row r="779" spans="8:8">
      <c r="H779" s="31"/>
    </row>
    <row r="780" spans="8:8">
      <c r="H780" s="31"/>
    </row>
    <row r="781" spans="8:8">
      <c r="H781" s="31"/>
    </row>
    <row r="782" spans="8:8">
      <c r="H782" s="31"/>
    </row>
    <row r="783" spans="8:8">
      <c r="H783" s="31"/>
    </row>
    <row r="784" spans="8:8">
      <c r="H784" s="31"/>
    </row>
    <row r="785" spans="8:8">
      <c r="H785" s="31"/>
    </row>
    <row r="786" spans="8:8">
      <c r="H786" s="31"/>
    </row>
    <row r="787" spans="8:8">
      <c r="H787" s="31"/>
    </row>
    <row r="788" spans="8:8">
      <c r="H788" s="31"/>
    </row>
    <row r="789" spans="8:8">
      <c r="H789" s="31"/>
    </row>
    <row r="790" spans="8:8">
      <c r="H790" s="31"/>
    </row>
    <row r="791" spans="8:8">
      <c r="H791" s="31"/>
    </row>
    <row r="792" spans="8:8">
      <c r="H792" s="31"/>
    </row>
    <row r="793" spans="8:8">
      <c r="H793" s="31"/>
    </row>
    <row r="794" spans="8:8">
      <c r="H794" s="31"/>
    </row>
    <row r="795" spans="8:8">
      <c r="H795" s="31"/>
    </row>
    <row r="796" spans="8:8">
      <c r="H796" s="31"/>
    </row>
    <row r="797" spans="8:8">
      <c r="H797" s="31"/>
    </row>
    <row r="798" spans="8:8">
      <c r="H798" s="31"/>
    </row>
    <row r="799" spans="8:8">
      <c r="H799" s="31"/>
    </row>
    <row r="800" spans="8:8">
      <c r="H800" s="31"/>
    </row>
    <row r="801" spans="8:8">
      <c r="H801" s="31"/>
    </row>
    <row r="802" spans="8:8">
      <c r="H802" s="31"/>
    </row>
    <row r="803" spans="8:8">
      <c r="H803" s="31"/>
    </row>
    <row r="804" spans="8:8">
      <c r="H804" s="31"/>
    </row>
    <row r="805" spans="8:8">
      <c r="H805" s="31"/>
    </row>
    <row r="806" spans="8:8">
      <c r="H806" s="31"/>
    </row>
    <row r="807" spans="8:8">
      <c r="H807" s="31"/>
    </row>
    <row r="808" spans="8:8">
      <c r="H808" s="31"/>
    </row>
    <row r="809" spans="8:8">
      <c r="H809" s="31"/>
    </row>
    <row r="810" spans="8:8">
      <c r="H810" s="31"/>
    </row>
    <row r="811" spans="8:8">
      <c r="H811" s="31"/>
    </row>
    <row r="812" spans="8:8">
      <c r="H812" s="31"/>
    </row>
    <row r="813" spans="8:8">
      <c r="H813" s="31"/>
    </row>
    <row r="814" spans="8:8">
      <c r="H814" s="31"/>
    </row>
    <row r="815" spans="8:8">
      <c r="H815" s="31"/>
    </row>
    <row r="816" spans="8:8">
      <c r="H816" s="31"/>
    </row>
    <row r="817" spans="8:8">
      <c r="H817" s="31"/>
    </row>
    <row r="818" spans="8:8">
      <c r="H818" s="31"/>
    </row>
    <row r="819" spans="8:8">
      <c r="H819" s="31"/>
    </row>
    <row r="820" spans="8:8">
      <c r="H820" s="31"/>
    </row>
    <row r="821" spans="8:8">
      <c r="H821" s="31"/>
    </row>
    <row r="822" spans="8:8">
      <c r="H822" s="31"/>
    </row>
    <row r="823" spans="8:8">
      <c r="H823" s="31"/>
    </row>
    <row r="824" spans="8:8">
      <c r="H824" s="31"/>
    </row>
    <row r="825" spans="8:8">
      <c r="H825" s="31"/>
    </row>
    <row r="826" spans="8:8">
      <c r="H826" s="31"/>
    </row>
    <row r="827" spans="8:8">
      <c r="H827" s="31"/>
    </row>
    <row r="828" spans="8:8">
      <c r="H828" s="31"/>
    </row>
    <row r="829" spans="8:8">
      <c r="H829" s="31"/>
    </row>
    <row r="830" spans="8:8">
      <c r="H830" s="31"/>
    </row>
    <row r="831" spans="8:8">
      <c r="H831" s="31"/>
    </row>
    <row r="832" spans="8:8">
      <c r="H832" s="31"/>
    </row>
    <row r="833" spans="8:8">
      <c r="H833" s="31"/>
    </row>
    <row r="834" spans="8:8">
      <c r="H834" s="31"/>
    </row>
    <row r="835" spans="8:8">
      <c r="H835" s="31"/>
    </row>
    <row r="836" spans="8:8">
      <c r="H836" s="31"/>
    </row>
    <row r="837" spans="8:8">
      <c r="H837" s="31"/>
    </row>
    <row r="838" spans="8:8">
      <c r="H838" s="31"/>
    </row>
    <row r="839" spans="8:8">
      <c r="H839" s="31"/>
    </row>
    <row r="840" spans="8:8">
      <c r="H840" s="31"/>
    </row>
    <row r="841" spans="8:8">
      <c r="H841" s="31"/>
    </row>
    <row r="842" spans="8:8">
      <c r="H842" s="31"/>
    </row>
    <row r="843" spans="8:8">
      <c r="H843" s="31"/>
    </row>
    <row r="844" spans="8:8">
      <c r="H844" s="31"/>
    </row>
    <row r="845" spans="8:8">
      <c r="H845" s="31"/>
    </row>
    <row r="846" spans="8:8">
      <c r="H846" s="31"/>
    </row>
    <row r="847" spans="8:8">
      <c r="H847" s="31"/>
    </row>
    <row r="848" spans="8:8">
      <c r="H848" s="31"/>
    </row>
    <row r="849" spans="8:8">
      <c r="H849" s="31"/>
    </row>
    <row r="850" spans="8:8">
      <c r="H850" s="31"/>
    </row>
    <row r="851" spans="8:8">
      <c r="H851" s="31"/>
    </row>
    <row r="852" spans="8:8">
      <c r="H852" s="31"/>
    </row>
    <row r="853" spans="8:8">
      <c r="H853" s="31"/>
    </row>
    <row r="854" spans="8:8">
      <c r="H854" s="31"/>
    </row>
    <row r="855" spans="8:8">
      <c r="H855" s="31"/>
    </row>
    <row r="856" spans="8:8">
      <c r="H856" s="31"/>
    </row>
    <row r="857" spans="8:8">
      <c r="H857" s="31"/>
    </row>
    <row r="858" spans="8:8">
      <c r="H858" s="31"/>
    </row>
    <row r="859" spans="8:8">
      <c r="H859" s="31"/>
    </row>
    <row r="860" spans="8:8">
      <c r="H860" s="31"/>
    </row>
    <row r="861" spans="8:8">
      <c r="H861" s="31"/>
    </row>
    <row r="862" spans="8:8">
      <c r="H862" s="31"/>
    </row>
    <row r="863" spans="8:8">
      <c r="H863" s="31"/>
    </row>
    <row r="864" spans="8:8">
      <c r="H864" s="31"/>
    </row>
    <row r="865" spans="8:8">
      <c r="H865" s="31"/>
    </row>
    <row r="866" spans="8:8">
      <c r="H866" s="31"/>
    </row>
    <row r="867" spans="8:8">
      <c r="H867" s="31"/>
    </row>
    <row r="868" spans="8:8">
      <c r="H868" s="31"/>
    </row>
    <row r="869" spans="8:8">
      <c r="H869" s="31"/>
    </row>
    <row r="870" spans="8:8">
      <c r="H870" s="31"/>
    </row>
    <row r="871" spans="8:8">
      <c r="H871" s="31"/>
    </row>
    <row r="872" spans="8:8">
      <c r="H872" s="31"/>
    </row>
    <row r="873" spans="8:8">
      <c r="H873" s="31"/>
    </row>
    <row r="874" spans="8:8">
      <c r="H874" s="31"/>
    </row>
    <row r="875" spans="8:8">
      <c r="H875" s="31"/>
    </row>
    <row r="876" spans="8:8">
      <c r="H876" s="31"/>
    </row>
    <row r="877" spans="8:8">
      <c r="H877" s="31"/>
    </row>
    <row r="878" spans="8:8">
      <c r="H878" s="31"/>
    </row>
    <row r="879" spans="8:8">
      <c r="H879" s="31"/>
    </row>
    <row r="880" spans="8:8">
      <c r="H880" s="31"/>
    </row>
    <row r="881" spans="8:8">
      <c r="H881" s="31"/>
    </row>
    <row r="882" spans="8:8">
      <c r="H882" s="31"/>
    </row>
    <row r="883" spans="8:8">
      <c r="H883" s="31"/>
    </row>
    <row r="884" spans="8:8">
      <c r="H884" s="31"/>
    </row>
    <row r="885" spans="8:8">
      <c r="H885" s="31"/>
    </row>
    <row r="886" spans="8:8">
      <c r="H886" s="31"/>
    </row>
    <row r="887" spans="8:8">
      <c r="H887" s="31"/>
    </row>
    <row r="888" spans="8:8">
      <c r="H888" s="31"/>
    </row>
    <row r="889" spans="8:8">
      <c r="H889" s="31"/>
    </row>
    <row r="890" spans="8:8">
      <c r="H890" s="31"/>
    </row>
    <row r="891" spans="8:8">
      <c r="H891" s="31"/>
    </row>
    <row r="892" spans="8:8">
      <c r="H892" s="31"/>
    </row>
    <row r="893" spans="8:8">
      <c r="H893" s="31"/>
    </row>
    <row r="894" spans="8:8">
      <c r="H894" s="31"/>
    </row>
    <row r="895" spans="8:8">
      <c r="H895" s="31"/>
    </row>
    <row r="896" spans="8:8">
      <c r="H896" s="31"/>
    </row>
    <row r="897" spans="8:8">
      <c r="H897" s="31"/>
    </row>
    <row r="898" spans="8:8">
      <c r="H898" s="31"/>
    </row>
    <row r="899" spans="8:8">
      <c r="H899" s="31"/>
    </row>
    <row r="900" spans="8:8">
      <c r="H900" s="31"/>
    </row>
    <row r="901" spans="8:8">
      <c r="H901" s="31"/>
    </row>
    <row r="902" spans="8:8">
      <c r="H902" s="31"/>
    </row>
    <row r="903" spans="8:8">
      <c r="H903" s="31"/>
    </row>
    <row r="904" spans="8:8">
      <c r="H904" s="31"/>
    </row>
    <row r="905" spans="8:8">
      <c r="H905" s="31"/>
    </row>
    <row r="906" spans="8:8">
      <c r="H906" s="31"/>
    </row>
    <row r="907" spans="8:8">
      <c r="H907" s="31"/>
    </row>
    <row r="908" spans="8:8">
      <c r="H908" s="31"/>
    </row>
    <row r="909" spans="8:8">
      <c r="H909" s="31"/>
    </row>
    <row r="910" spans="8:8">
      <c r="H910" s="31"/>
    </row>
    <row r="911" spans="8:8">
      <c r="H911" s="31"/>
    </row>
    <row r="912" spans="8:8">
      <c r="H912" s="31"/>
    </row>
    <row r="913" spans="8:8">
      <c r="H913" s="31"/>
    </row>
    <row r="914" spans="8:8">
      <c r="H914" s="31"/>
    </row>
    <row r="915" spans="8:8">
      <c r="H915" s="31"/>
    </row>
    <row r="916" spans="8:8">
      <c r="H916" s="31"/>
    </row>
    <row r="917" spans="8:8">
      <c r="H917" s="31"/>
    </row>
    <row r="918" spans="8:8">
      <c r="H918" s="31"/>
    </row>
    <row r="919" spans="8:8">
      <c r="H919" s="31"/>
    </row>
    <row r="920" spans="8:8">
      <c r="H920" s="31"/>
    </row>
    <row r="921" spans="8:8">
      <c r="H921" s="31"/>
    </row>
    <row r="922" spans="8:8">
      <c r="H922" s="31"/>
    </row>
    <row r="923" spans="8:8">
      <c r="H923" s="31"/>
    </row>
    <row r="924" spans="8:8">
      <c r="H924" s="31"/>
    </row>
    <row r="925" spans="8:8">
      <c r="H925" s="31"/>
    </row>
    <row r="926" spans="8:8">
      <c r="H926" s="31"/>
    </row>
    <row r="927" spans="8:8">
      <c r="H927" s="31"/>
    </row>
    <row r="928" spans="8:8">
      <c r="H928" s="31"/>
    </row>
    <row r="929" spans="8:8">
      <c r="H929" s="31"/>
    </row>
    <row r="930" spans="8:8">
      <c r="H930" s="31"/>
    </row>
    <row r="931" spans="8:8">
      <c r="H931" s="31"/>
    </row>
    <row r="932" spans="8:8">
      <c r="H932" s="31"/>
    </row>
    <row r="933" spans="8:8">
      <c r="H933" s="31"/>
    </row>
    <row r="934" spans="8:8">
      <c r="H934" s="31"/>
    </row>
    <row r="935" spans="8:8">
      <c r="H935" s="31"/>
    </row>
    <row r="936" spans="8:8">
      <c r="H936" s="31"/>
    </row>
    <row r="937" spans="8:8">
      <c r="H937" s="31"/>
    </row>
    <row r="938" spans="8:8">
      <c r="H938" s="31"/>
    </row>
    <row r="939" spans="8:8">
      <c r="H939" s="31"/>
    </row>
    <row r="940" spans="8:8">
      <c r="H940" s="31"/>
    </row>
    <row r="941" spans="8:8">
      <c r="H941" s="31"/>
    </row>
    <row r="942" spans="8:8">
      <c r="H942" s="31"/>
    </row>
    <row r="943" spans="8:8">
      <c r="H943" s="31"/>
    </row>
    <row r="944" spans="8:8">
      <c r="H944" s="31"/>
    </row>
    <row r="945" spans="8:8">
      <c r="H945" s="31"/>
    </row>
    <row r="946" spans="8:8">
      <c r="H946" s="31"/>
    </row>
    <row r="947" spans="8:8">
      <c r="H947" s="31"/>
    </row>
    <row r="948" spans="8:8">
      <c r="H948" s="31"/>
    </row>
    <row r="949" spans="8:8">
      <c r="H949" s="31"/>
    </row>
    <row r="950" spans="8:8">
      <c r="H950" s="31"/>
    </row>
    <row r="951" spans="8:8">
      <c r="H951" s="31"/>
    </row>
    <row r="952" spans="8:8">
      <c r="H952" s="31"/>
    </row>
    <row r="953" spans="8:8">
      <c r="H953" s="31"/>
    </row>
    <row r="954" spans="8:8">
      <c r="H954" s="31"/>
    </row>
    <row r="955" spans="8:8">
      <c r="H955" s="31"/>
    </row>
    <row r="956" spans="8:8">
      <c r="H956" s="31"/>
    </row>
    <row r="957" spans="8:8">
      <c r="H957" s="31"/>
    </row>
    <row r="958" spans="8:8">
      <c r="H958" s="31"/>
    </row>
    <row r="959" spans="8:8">
      <c r="H959" s="31"/>
    </row>
    <row r="960" spans="8:8">
      <c r="H960" s="31"/>
    </row>
    <row r="961" spans="8:8">
      <c r="H961" s="31"/>
    </row>
    <row r="962" spans="8:8">
      <c r="H962" s="31"/>
    </row>
    <row r="963" spans="8:8">
      <c r="H963" s="31"/>
    </row>
    <row r="964" spans="8:8">
      <c r="H964" s="31"/>
    </row>
    <row r="965" spans="8:8">
      <c r="H965" s="31"/>
    </row>
    <row r="966" spans="8:8">
      <c r="H966" s="31"/>
    </row>
    <row r="967" spans="8:8">
      <c r="H967" s="31"/>
    </row>
    <row r="968" spans="8:8">
      <c r="H968" s="31"/>
    </row>
    <row r="969" spans="8:8">
      <c r="H969" s="31"/>
    </row>
    <row r="970" spans="8:8">
      <c r="H970" s="31"/>
    </row>
    <row r="971" spans="8:8">
      <c r="H971" s="31"/>
    </row>
    <row r="972" spans="8:8">
      <c r="H972" s="31"/>
    </row>
    <row r="973" spans="8:8">
      <c r="H973" s="31"/>
    </row>
    <row r="974" spans="8:8">
      <c r="H974" s="31"/>
    </row>
    <row r="975" spans="8:8">
      <c r="H975" s="31"/>
    </row>
    <row r="976" spans="8:8">
      <c r="H976" s="31"/>
    </row>
    <row r="977" spans="8:8">
      <c r="H977" s="31"/>
    </row>
    <row r="978" spans="8:8">
      <c r="H978" s="31"/>
    </row>
    <row r="979" spans="8:8">
      <c r="H979" s="31"/>
    </row>
    <row r="980" spans="8:8">
      <c r="H980" s="31"/>
    </row>
    <row r="981" spans="8:8">
      <c r="H981" s="31"/>
    </row>
    <row r="982" spans="8:8">
      <c r="H982" s="31"/>
    </row>
    <row r="983" spans="8:8">
      <c r="H983" s="31"/>
    </row>
    <row r="984" spans="8:8">
      <c r="H984" s="31"/>
    </row>
    <row r="985" spans="8:8">
      <c r="H985" s="31"/>
    </row>
    <row r="986" spans="8:8">
      <c r="H986" s="31"/>
    </row>
    <row r="987" spans="8:8">
      <c r="H987" s="31"/>
    </row>
    <row r="988" spans="8:8">
      <c r="H988" s="31"/>
    </row>
    <row r="989" spans="8:8">
      <c r="H989" s="31"/>
    </row>
    <row r="990" spans="8:8">
      <c r="H990" s="31"/>
    </row>
    <row r="991" spans="8:8">
      <c r="H991" s="31"/>
    </row>
    <row r="992" spans="8:8">
      <c r="H992" s="31"/>
    </row>
    <row r="993" spans="8:8">
      <c r="H993" s="31"/>
    </row>
    <row r="994" spans="8:8">
      <c r="H994" s="31"/>
    </row>
    <row r="995" spans="8:8">
      <c r="H995" s="31"/>
    </row>
    <row r="996" spans="8:8">
      <c r="H996" s="31"/>
    </row>
    <row r="997" spans="8:8">
      <c r="H997" s="31"/>
    </row>
    <row r="998" spans="8:8">
      <c r="H998" s="31"/>
    </row>
    <row r="999" spans="8:8">
      <c r="H999" s="31"/>
    </row>
    <row r="1000" spans="8:8">
      <c r="H1000" s="31"/>
    </row>
    <row r="1001" spans="8:8">
      <c r="H1001" s="31"/>
    </row>
    <row r="1002" spans="8:8">
      <c r="H1002" s="31"/>
    </row>
    <row r="1003" spans="8:8">
      <c r="H1003" s="31"/>
    </row>
    <row r="1004" spans="8:8">
      <c r="H1004" s="31"/>
    </row>
    <row r="1005" spans="8:8">
      <c r="H1005" s="31"/>
    </row>
    <row r="1006" spans="8:8">
      <c r="H1006" s="31"/>
    </row>
    <row r="1007" spans="8:8">
      <c r="H1007" s="31"/>
    </row>
    <row r="1008" spans="8:8">
      <c r="H1008" s="31"/>
    </row>
    <row r="1009" spans="8:8">
      <c r="H1009" s="31"/>
    </row>
    <row r="1010" spans="8:8">
      <c r="H1010" s="31"/>
    </row>
    <row r="1011" spans="8:8">
      <c r="H1011" s="31"/>
    </row>
    <row r="1012" spans="8:8">
      <c r="H1012" s="31"/>
    </row>
    <row r="1013" spans="8:8">
      <c r="H1013" s="31"/>
    </row>
    <row r="1014" spans="8:8">
      <c r="H1014" s="31"/>
    </row>
    <row r="1015" spans="8:8">
      <c r="H1015" s="31"/>
    </row>
    <row r="1016" spans="8:8">
      <c r="H1016" s="31"/>
    </row>
    <row r="1017" spans="8:8">
      <c r="H1017" s="31"/>
    </row>
    <row r="1018" spans="8:8">
      <c r="H1018" s="31"/>
    </row>
    <row r="1019" spans="8:8">
      <c r="H1019" s="31"/>
    </row>
    <row r="1020" spans="8:8">
      <c r="H1020" s="31"/>
    </row>
    <row r="1021" spans="8:8">
      <c r="H1021" s="31"/>
    </row>
    <row r="1022" spans="8:8">
      <c r="H1022" s="31"/>
    </row>
    <row r="1023" spans="8:8">
      <c r="H1023" s="31"/>
    </row>
    <row r="1024" spans="8:8">
      <c r="H1024" s="31"/>
    </row>
    <row r="1025" spans="8:8">
      <c r="H1025" s="31"/>
    </row>
    <row r="1026" spans="8:8">
      <c r="H1026" s="31"/>
    </row>
    <row r="1027" spans="8:8">
      <c r="H1027" s="31"/>
    </row>
    <row r="1028" spans="8:8">
      <c r="H1028" s="31"/>
    </row>
    <row r="1029" spans="8:8">
      <c r="H1029" s="31"/>
    </row>
    <row r="1030" spans="8:8">
      <c r="H1030" s="31"/>
    </row>
    <row r="1031" spans="8:8">
      <c r="H1031" s="31"/>
    </row>
    <row r="1032" spans="8:8">
      <c r="H1032" s="31"/>
    </row>
    <row r="1033" spans="8:8">
      <c r="H1033" s="31"/>
    </row>
    <row r="1034" spans="8:8">
      <c r="H1034" s="31"/>
    </row>
    <row r="1035" spans="8:8">
      <c r="H1035" s="31"/>
    </row>
    <row r="1036" spans="8:8">
      <c r="H1036" s="31"/>
    </row>
    <row r="1037" spans="8:8">
      <c r="H1037" s="31"/>
    </row>
    <row r="1038" spans="8:8">
      <c r="H1038" s="31"/>
    </row>
    <row r="1039" spans="8:8">
      <c r="H1039" s="31"/>
    </row>
    <row r="1040" spans="8:8">
      <c r="H1040" s="31"/>
    </row>
    <row r="1041" spans="8:8">
      <c r="H1041" s="31"/>
    </row>
    <row r="1042" spans="8:8">
      <c r="H1042" s="31"/>
    </row>
    <row r="1043" spans="8:8">
      <c r="H1043" s="31"/>
    </row>
    <row r="1044" spans="8:8">
      <c r="H1044" s="31"/>
    </row>
    <row r="1045" spans="8:8">
      <c r="H1045" s="31"/>
    </row>
    <row r="1046" spans="8:8">
      <c r="H1046" s="31"/>
    </row>
    <row r="1047" spans="8:8">
      <c r="H1047" s="31"/>
    </row>
    <row r="1048" spans="8:8">
      <c r="H1048" s="31"/>
    </row>
    <row r="1049" spans="8:8">
      <c r="H1049" s="31"/>
    </row>
    <row r="1050" spans="8:8">
      <c r="H1050" s="31"/>
    </row>
    <row r="1051" spans="8:8">
      <c r="H1051" s="31"/>
    </row>
    <row r="1052" spans="8:8">
      <c r="H1052" s="31"/>
    </row>
    <row r="1053" spans="8:8">
      <c r="H1053" s="31"/>
    </row>
    <row r="1054" spans="8:8">
      <c r="H1054" s="31"/>
    </row>
    <row r="1055" spans="8:8">
      <c r="H1055" s="31"/>
    </row>
    <row r="1056" spans="8:8">
      <c r="H1056" s="31"/>
    </row>
    <row r="1057" spans="8:8">
      <c r="H1057" s="31"/>
    </row>
    <row r="1058" spans="8:8">
      <c r="H1058" s="31"/>
    </row>
    <row r="1059" spans="8:8">
      <c r="H1059" s="31"/>
    </row>
    <row r="1060" spans="8:8">
      <c r="H1060" s="31"/>
    </row>
    <row r="1061" spans="8:8">
      <c r="H1061" s="31"/>
    </row>
    <row r="1062" spans="8:8">
      <c r="H1062" s="31"/>
    </row>
    <row r="1063" spans="8:8">
      <c r="H1063" s="31"/>
    </row>
    <row r="1064" spans="8:8">
      <c r="H1064" s="31"/>
    </row>
    <row r="1065" spans="8:8">
      <c r="H1065" s="31"/>
    </row>
    <row r="1066" spans="8:8">
      <c r="H1066" s="31"/>
    </row>
    <row r="1067" spans="8:8">
      <c r="H1067" s="31"/>
    </row>
    <row r="1068" spans="8:8">
      <c r="H1068" s="31"/>
    </row>
    <row r="1069" spans="8:8">
      <c r="H1069" s="31"/>
    </row>
    <row r="1070" spans="8:8">
      <c r="H1070" s="31"/>
    </row>
    <row r="1071" spans="8:8">
      <c r="H1071" s="31"/>
    </row>
    <row r="1072" spans="8:8">
      <c r="H1072" s="31"/>
    </row>
    <row r="1073" spans="8:8">
      <c r="H1073" s="31"/>
    </row>
    <row r="1074" spans="8:8">
      <c r="H1074" s="31"/>
    </row>
    <row r="1075" spans="8:8">
      <c r="H1075" s="31"/>
    </row>
    <row r="1076" spans="8:8">
      <c r="H1076" s="31"/>
    </row>
    <row r="1077" spans="8:8">
      <c r="H1077" s="31"/>
    </row>
    <row r="1078" spans="8:8">
      <c r="H1078" s="31"/>
    </row>
    <row r="1079" spans="8:8">
      <c r="H1079" s="31"/>
    </row>
    <row r="1080" spans="8:8">
      <c r="H1080" s="31"/>
    </row>
    <row r="1081" spans="8:8">
      <c r="H1081" s="31"/>
    </row>
    <row r="1082" spans="8:8">
      <c r="H1082" s="31"/>
    </row>
    <row r="1083" spans="8:8">
      <c r="H1083" s="31"/>
    </row>
    <row r="1084" spans="8:8">
      <c r="H1084" s="31"/>
    </row>
    <row r="1085" spans="8:8">
      <c r="H1085" s="31"/>
    </row>
    <row r="1086" spans="8:8">
      <c r="H1086" s="31"/>
    </row>
    <row r="1087" spans="8:8">
      <c r="H1087" s="31"/>
    </row>
    <row r="1088" spans="8:8">
      <c r="H1088" s="31"/>
    </row>
    <row r="1089" spans="8:8">
      <c r="H1089" s="31"/>
    </row>
    <row r="1090" spans="8:8">
      <c r="H1090" s="31"/>
    </row>
    <row r="1091" spans="8:8">
      <c r="H1091" s="31"/>
    </row>
    <row r="1092" spans="8:8">
      <c r="H1092" s="31"/>
    </row>
    <row r="1093" spans="8:8">
      <c r="H1093" s="31"/>
    </row>
    <row r="1094" spans="8:8">
      <c r="H1094" s="31"/>
    </row>
    <row r="1095" spans="8:8">
      <c r="H1095" s="31"/>
    </row>
    <row r="1096" spans="8:8">
      <c r="H1096" s="31"/>
    </row>
    <row r="1097" spans="8:8">
      <c r="H1097" s="31"/>
    </row>
    <row r="1098" spans="8:8">
      <c r="H1098" s="31"/>
    </row>
    <row r="1099" spans="8:8">
      <c r="H1099" s="31"/>
    </row>
    <row r="1100" spans="8:8">
      <c r="H1100" s="31"/>
    </row>
    <row r="1101" spans="8:8">
      <c r="H1101" s="31"/>
    </row>
    <row r="1102" spans="8:8">
      <c r="H1102" s="31"/>
    </row>
    <row r="1103" spans="8:8">
      <c r="H1103" s="31"/>
    </row>
    <row r="1104" spans="8:8">
      <c r="H1104" s="31"/>
    </row>
    <row r="1105" spans="8:8">
      <c r="H1105" s="31"/>
    </row>
    <row r="1106" spans="8:8">
      <c r="H1106" s="31"/>
    </row>
    <row r="1107" spans="8:8">
      <c r="H1107" s="31"/>
    </row>
    <row r="1108" spans="8:8">
      <c r="H1108" s="31"/>
    </row>
    <row r="1109" spans="8:8">
      <c r="H1109" s="31"/>
    </row>
    <row r="1110" spans="8:8">
      <c r="H1110" s="31"/>
    </row>
    <row r="1111" spans="8:8">
      <c r="H1111" s="31"/>
    </row>
    <row r="1112" spans="8:8">
      <c r="H1112" s="31"/>
    </row>
    <row r="1113" spans="8:8">
      <c r="H1113" s="31"/>
    </row>
    <row r="1114" spans="8:8">
      <c r="H1114" s="31"/>
    </row>
    <row r="1115" spans="8:8">
      <c r="H1115" s="31"/>
    </row>
    <row r="1116" spans="8:8">
      <c r="H1116" s="31"/>
    </row>
    <row r="1117" spans="8:8">
      <c r="H1117" s="31"/>
    </row>
    <row r="1118" spans="8:8">
      <c r="H1118" s="31"/>
    </row>
    <row r="1119" spans="8:8">
      <c r="H1119" s="31"/>
    </row>
    <row r="1120" spans="8:8">
      <c r="H1120" s="31"/>
    </row>
    <row r="1121" spans="8:8">
      <c r="H1121" s="31"/>
    </row>
    <row r="1122" spans="8:8">
      <c r="H1122" s="31"/>
    </row>
    <row r="1123" spans="8:8">
      <c r="H1123" s="31"/>
    </row>
    <row r="1124" spans="8:8">
      <c r="H1124" s="31"/>
    </row>
    <row r="1125" spans="8:8">
      <c r="H1125" s="31"/>
    </row>
    <row r="1126" spans="8:8">
      <c r="H1126" s="31"/>
    </row>
    <row r="1127" spans="8:8">
      <c r="H1127" s="31"/>
    </row>
    <row r="1128" spans="8:8">
      <c r="H1128" s="31"/>
    </row>
    <row r="1129" spans="8:8">
      <c r="H1129" s="31"/>
    </row>
    <row r="1130" spans="8:8">
      <c r="H1130" s="31"/>
    </row>
    <row r="1131" spans="8:8">
      <c r="H1131" s="31"/>
    </row>
    <row r="1132" spans="8:8">
      <c r="H1132" s="31"/>
    </row>
    <row r="1133" spans="8:8">
      <c r="H1133" s="31"/>
    </row>
    <row r="1134" spans="8:8">
      <c r="H1134" s="31"/>
    </row>
    <row r="1135" spans="8:8">
      <c r="H1135" s="31"/>
    </row>
    <row r="1136" spans="8:8">
      <c r="H1136" s="31"/>
    </row>
    <row r="1137" spans="8:8">
      <c r="H1137" s="31"/>
    </row>
    <row r="1138" spans="8:8">
      <c r="H1138" s="31"/>
    </row>
    <row r="1139" spans="8:8">
      <c r="H1139" s="31"/>
    </row>
    <row r="1140" spans="8:8">
      <c r="H1140" s="31"/>
    </row>
    <row r="1141" spans="8:8">
      <c r="H1141" s="31"/>
    </row>
    <row r="1142" spans="8:8">
      <c r="H1142" s="31"/>
    </row>
    <row r="1143" spans="8:8">
      <c r="H1143" s="31"/>
    </row>
    <row r="1144" spans="8:8">
      <c r="H1144" s="31"/>
    </row>
    <row r="1145" spans="8:8">
      <c r="H1145" s="31"/>
    </row>
    <row r="1146" spans="8:8">
      <c r="H1146" s="31"/>
    </row>
    <row r="1147" spans="8:8">
      <c r="H1147" s="31"/>
    </row>
    <row r="1148" spans="8:8">
      <c r="H1148" s="31"/>
    </row>
    <row r="1149" spans="8:8">
      <c r="H1149" s="31"/>
    </row>
    <row r="1150" spans="8:8">
      <c r="H1150" s="31"/>
    </row>
    <row r="1151" spans="8:8">
      <c r="H1151" s="31"/>
    </row>
    <row r="1152" spans="8:8">
      <c r="H1152" s="31"/>
    </row>
    <row r="1153" spans="8:8">
      <c r="H1153" s="31"/>
    </row>
    <row r="1154" spans="8:8">
      <c r="H1154" s="31"/>
    </row>
    <row r="1155" spans="8:8">
      <c r="H1155" s="31"/>
    </row>
    <row r="1156" spans="8:8">
      <c r="H1156" s="31"/>
    </row>
    <row r="1157" spans="8:8">
      <c r="H1157" s="31"/>
    </row>
    <row r="1158" spans="8:8">
      <c r="H1158" s="31"/>
    </row>
    <row r="1159" spans="8:8">
      <c r="H1159" s="31"/>
    </row>
    <row r="1160" spans="8:8">
      <c r="H1160" s="31"/>
    </row>
    <row r="1161" spans="8:8">
      <c r="H1161" s="31"/>
    </row>
    <row r="1162" spans="8:8">
      <c r="H1162" s="31"/>
    </row>
    <row r="1163" spans="8:8">
      <c r="H1163" s="31"/>
    </row>
    <row r="1164" spans="8:8">
      <c r="H1164" s="31"/>
    </row>
    <row r="1165" spans="8:8">
      <c r="H1165" s="31"/>
    </row>
    <row r="1166" spans="8:8">
      <c r="H1166" s="31"/>
    </row>
    <row r="1167" spans="8:8">
      <c r="H1167" s="31"/>
    </row>
    <row r="1168" spans="8:8">
      <c r="H1168" s="31"/>
    </row>
    <row r="1169" spans="8:8">
      <c r="H1169" s="31"/>
    </row>
    <row r="1170" spans="8:8">
      <c r="H1170" s="31"/>
    </row>
    <row r="1171" spans="8:8">
      <c r="H1171" s="31"/>
    </row>
    <row r="1172" spans="8:8">
      <c r="H1172" s="31"/>
    </row>
    <row r="1173" spans="8:8">
      <c r="H1173" s="31"/>
    </row>
  </sheetData>
  <mergeCells count="7">
    <mergeCell ref="B65:H65"/>
    <mergeCell ref="A1:H1"/>
    <mergeCell ref="A2:H2"/>
    <mergeCell ref="A4:H4"/>
    <mergeCell ref="A6:H6"/>
    <mergeCell ref="A7:H7"/>
    <mergeCell ref="A44:H44"/>
  </mergeCells>
  <pageMargins left="0.17" right="0.17" top="0.23" bottom="0.21" header="0.17" footer="0.17"/>
  <pageSetup scale="50" orientation="portrait" r:id="rId1"/>
</worksheet>
</file>

<file path=xl/worksheets/sheet2.xml><?xml version="1.0" encoding="utf-8"?>
<worksheet xmlns="http://schemas.openxmlformats.org/spreadsheetml/2006/main" xmlns:r="http://schemas.openxmlformats.org/officeDocument/2006/relationships">
  <dimension ref="A3:J24"/>
  <sheetViews>
    <sheetView topLeftCell="A8" workbookViewId="0">
      <selection activeCell="C20" sqref="C20"/>
    </sheetView>
  </sheetViews>
  <sheetFormatPr defaultRowHeight="15"/>
  <cols>
    <col min="1" max="1" width="19.140625" customWidth="1"/>
    <col min="2" max="2" width="13" customWidth="1"/>
    <col min="3" max="3" width="14.42578125" customWidth="1"/>
    <col min="4" max="4" width="13.5703125" customWidth="1"/>
    <col min="5" max="5" width="13.85546875" customWidth="1"/>
    <col min="6" max="6" width="13.140625" customWidth="1"/>
    <col min="7" max="7" width="13" customWidth="1"/>
  </cols>
  <sheetData>
    <row r="3" spans="1:10" ht="15.75">
      <c r="A3" s="180" t="s">
        <v>59</v>
      </c>
      <c r="B3" s="180"/>
      <c r="C3" s="180"/>
      <c r="D3" s="180"/>
      <c r="E3" s="180"/>
      <c r="F3" s="180"/>
      <c r="G3" s="180"/>
      <c r="H3" s="180"/>
      <c r="I3" s="180"/>
      <c r="J3" s="180"/>
    </row>
    <row r="4" spans="1:10">
      <c r="A4" s="1"/>
    </row>
    <row r="5" spans="1:10" ht="15.75">
      <c r="A5" s="180" t="s">
        <v>60</v>
      </c>
      <c r="B5" s="180"/>
      <c r="C5" s="180"/>
      <c r="D5" s="180"/>
      <c r="E5" s="180"/>
      <c r="F5" s="180"/>
      <c r="G5" s="180"/>
      <c r="H5" s="180"/>
      <c r="I5" s="180"/>
      <c r="J5" s="180"/>
    </row>
    <row r="6" spans="1:10">
      <c r="A6" s="1"/>
    </row>
    <row r="7" spans="1:10">
      <c r="A7" s="180" t="s">
        <v>61</v>
      </c>
      <c r="B7" s="181"/>
      <c r="C7" s="181"/>
      <c r="D7" s="181"/>
      <c r="E7" s="181"/>
      <c r="F7" s="181"/>
      <c r="G7" s="181"/>
      <c r="H7" s="181"/>
      <c r="I7" s="181"/>
      <c r="J7" s="181"/>
    </row>
    <row r="8" spans="1:10">
      <c r="A8" s="1"/>
    </row>
    <row r="9" spans="1:10">
      <c r="A9" s="180" t="s">
        <v>62</v>
      </c>
      <c r="B9" s="181"/>
      <c r="C9" s="181"/>
      <c r="D9" s="181"/>
      <c r="E9" s="181"/>
      <c r="F9" s="181"/>
      <c r="G9" s="181"/>
      <c r="H9" s="181"/>
      <c r="I9" s="181"/>
      <c r="J9" s="181"/>
    </row>
    <row r="11" spans="1:10">
      <c r="A11" s="180" t="s">
        <v>63</v>
      </c>
      <c r="B11" s="181"/>
      <c r="C11" s="181"/>
      <c r="D11" s="181"/>
      <c r="E11" s="181"/>
      <c r="F11" s="181"/>
      <c r="G11" s="181"/>
      <c r="H11" s="181"/>
      <c r="I11" s="181"/>
      <c r="J11" s="181"/>
    </row>
    <row r="13" spans="1:10" ht="15.75">
      <c r="A13" s="2" t="s">
        <v>64</v>
      </c>
    </row>
    <row r="14" spans="1:10">
      <c r="A14" s="3" t="s">
        <v>65</v>
      </c>
      <c r="B14" s="3" t="s">
        <v>66</v>
      </c>
      <c r="C14" s="3" t="s">
        <v>67</v>
      </c>
      <c r="D14" s="3" t="s">
        <v>65</v>
      </c>
      <c r="E14" s="3" t="s">
        <v>67</v>
      </c>
    </row>
    <row r="15" spans="1:10">
      <c r="A15" s="3" t="s">
        <v>68</v>
      </c>
      <c r="B15" s="3" t="s">
        <v>69</v>
      </c>
      <c r="C15" s="3" t="s">
        <v>69</v>
      </c>
      <c r="D15" s="3" t="s">
        <v>68</v>
      </c>
      <c r="E15" s="3" t="s">
        <v>68</v>
      </c>
    </row>
    <row r="16" spans="1:10" ht="15.75">
      <c r="A16" s="2" t="s">
        <v>70</v>
      </c>
    </row>
    <row r="17" spans="1:6">
      <c r="A17" s="3" t="s">
        <v>71</v>
      </c>
      <c r="B17" s="3" t="s">
        <v>65</v>
      </c>
      <c r="C17" s="3" t="s">
        <v>72</v>
      </c>
      <c r="D17" s="3" t="s">
        <v>65</v>
      </c>
    </row>
    <row r="18" spans="1:6">
      <c r="A18" s="3" t="s">
        <v>69</v>
      </c>
      <c r="B18" s="3" t="s">
        <v>73</v>
      </c>
      <c r="C18" s="3" t="s">
        <v>69</v>
      </c>
      <c r="D18" s="3" t="s">
        <v>68</v>
      </c>
    </row>
    <row r="19" spans="1:6" ht="15.75">
      <c r="A19" s="2" t="s">
        <v>74</v>
      </c>
    </row>
    <row r="20" spans="1:6">
      <c r="A20" s="3" t="s">
        <v>75</v>
      </c>
      <c r="B20" s="3" t="s">
        <v>72</v>
      </c>
      <c r="C20" s="3" t="s">
        <v>76</v>
      </c>
      <c r="D20" s="3" t="s">
        <v>75</v>
      </c>
      <c r="E20" s="3" t="s">
        <v>76</v>
      </c>
      <c r="F20" s="3" t="s">
        <v>67</v>
      </c>
    </row>
    <row r="21" spans="1:6">
      <c r="A21" s="3" t="s">
        <v>69</v>
      </c>
      <c r="B21" s="3" t="s">
        <v>69</v>
      </c>
      <c r="C21" s="3" t="s">
        <v>69</v>
      </c>
      <c r="D21" s="3" t="s">
        <v>69</v>
      </c>
      <c r="E21" s="3" t="s">
        <v>69</v>
      </c>
      <c r="F21" s="3" t="s">
        <v>68</v>
      </c>
    </row>
    <row r="22" spans="1:6" ht="31.5">
      <c r="A22" s="2" t="s">
        <v>77</v>
      </c>
    </row>
    <row r="23" spans="1:6">
      <c r="A23" s="3" t="s">
        <v>66</v>
      </c>
      <c r="B23" s="3" t="s">
        <v>75</v>
      </c>
      <c r="C23" s="3" t="s">
        <v>78</v>
      </c>
      <c r="D23" s="3" t="s">
        <v>66</v>
      </c>
      <c r="E23" s="3" t="s">
        <v>78</v>
      </c>
      <c r="F23" s="3" t="s">
        <v>67</v>
      </c>
    </row>
    <row r="24" spans="1:6">
      <c r="A24" s="3" t="s">
        <v>69</v>
      </c>
      <c r="B24" s="3" t="s">
        <v>69</v>
      </c>
      <c r="C24" s="3" t="s">
        <v>69</v>
      </c>
      <c r="D24" s="3" t="s">
        <v>69</v>
      </c>
      <c r="E24" s="3" t="s">
        <v>69</v>
      </c>
      <c r="F24" s="3" t="s">
        <v>68</v>
      </c>
    </row>
  </sheetData>
  <mergeCells count="5">
    <mergeCell ref="A3:J3"/>
    <mergeCell ref="A7:J7"/>
    <mergeCell ref="A9:J9"/>
    <mergeCell ref="A11:J11"/>
    <mergeCell ref="A5:J5"/>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B2:K66"/>
  <sheetViews>
    <sheetView tabSelected="1" view="pageBreakPreview" topLeftCell="A26" zoomScaleSheetLayoutView="100" workbookViewId="0">
      <selection activeCell="K54" sqref="K54"/>
    </sheetView>
  </sheetViews>
  <sheetFormatPr defaultRowHeight="15"/>
  <cols>
    <col min="1" max="1" width="0.7109375" style="41" customWidth="1"/>
    <col min="2" max="2" width="3.7109375" style="41" customWidth="1"/>
    <col min="3" max="3" width="41.140625" style="42" customWidth="1"/>
    <col min="4" max="4" width="14.28515625" style="41" bestFit="1" customWidth="1"/>
    <col min="5" max="5" width="13.5703125" style="41" bestFit="1" customWidth="1"/>
    <col min="6" max="6" width="15.140625" style="41" bestFit="1" customWidth="1"/>
    <col min="7" max="7" width="15.42578125" style="41" bestFit="1" customWidth="1"/>
    <col min="8" max="8" width="19.5703125" style="41" hidden="1" customWidth="1"/>
    <col min="9" max="9" width="16.140625" style="41" bestFit="1" customWidth="1"/>
    <col min="10" max="16384" width="9.140625" style="41"/>
  </cols>
  <sheetData>
    <row r="2" spans="2:11" ht="9" customHeight="1"/>
    <row r="3" spans="2:11" ht="15.75">
      <c r="B3" s="191" t="s">
        <v>79</v>
      </c>
      <c r="C3" s="191"/>
      <c r="D3" s="191"/>
      <c r="E3" s="191"/>
      <c r="F3" s="191"/>
      <c r="G3" s="191"/>
      <c r="H3" s="191"/>
      <c r="I3" s="191"/>
    </row>
    <row r="4" spans="2:11" ht="15.75" customHeight="1">
      <c r="B4" s="191" t="s">
        <v>248</v>
      </c>
      <c r="C4" s="191"/>
      <c r="D4" s="191"/>
      <c r="E4" s="191"/>
      <c r="F4" s="191"/>
      <c r="G4" s="191"/>
      <c r="H4" s="191"/>
      <c r="I4" s="191"/>
    </row>
    <row r="5" spans="2:11" ht="15.75">
      <c r="B5" s="191" t="s">
        <v>235</v>
      </c>
      <c r="C5" s="191"/>
      <c r="D5" s="191"/>
      <c r="E5" s="191"/>
      <c r="F5" s="191"/>
      <c r="G5" s="191"/>
      <c r="H5" s="191"/>
      <c r="I5" s="191"/>
    </row>
    <row r="6" spans="2:11" ht="9" customHeight="1">
      <c r="B6" s="69"/>
      <c r="C6" s="70"/>
      <c r="D6" s="69"/>
      <c r="E6" s="69"/>
      <c r="F6" s="69"/>
      <c r="G6" s="69"/>
      <c r="H6" s="69"/>
      <c r="I6" s="69"/>
    </row>
    <row r="7" spans="2:11" ht="15.75">
      <c r="B7" s="191" t="s">
        <v>236</v>
      </c>
      <c r="C7" s="191"/>
      <c r="D7" s="191"/>
      <c r="E7" s="191"/>
      <c r="F7" s="191"/>
      <c r="G7" s="191"/>
      <c r="H7" s="191"/>
      <c r="I7" s="191"/>
    </row>
    <row r="8" spans="2:11" ht="15.75">
      <c r="B8" s="65"/>
      <c r="C8" s="65"/>
      <c r="D8" s="65"/>
      <c r="E8" s="65"/>
      <c r="F8" s="65"/>
      <c r="G8" s="65"/>
      <c r="H8" s="65"/>
      <c r="I8" s="143" t="s">
        <v>34</v>
      </c>
      <c r="J8" s="147"/>
    </row>
    <row r="9" spans="2:11" s="43" customFormat="1" ht="42.75">
      <c r="B9" s="185" t="s">
        <v>14</v>
      </c>
      <c r="C9" s="186"/>
      <c r="D9" s="155" t="s">
        <v>107</v>
      </c>
      <c r="E9" s="71" t="s">
        <v>109</v>
      </c>
      <c r="F9" s="71" t="s">
        <v>108</v>
      </c>
      <c r="G9" s="155" t="s">
        <v>229</v>
      </c>
      <c r="H9" s="71" t="s">
        <v>111</v>
      </c>
      <c r="I9" s="71" t="s">
        <v>112</v>
      </c>
      <c r="K9" s="61"/>
    </row>
    <row r="10" spans="2:11">
      <c r="B10" s="187"/>
      <c r="C10" s="188"/>
      <c r="D10" s="156" t="s">
        <v>237</v>
      </c>
      <c r="E10" s="72" t="s">
        <v>238</v>
      </c>
      <c r="F10" s="72" t="s">
        <v>234</v>
      </c>
      <c r="G10" s="72" t="s">
        <v>237</v>
      </c>
      <c r="H10" s="72" t="s">
        <v>113</v>
      </c>
      <c r="I10" s="72" t="s">
        <v>234</v>
      </c>
    </row>
    <row r="11" spans="2:11">
      <c r="B11" s="189"/>
      <c r="C11" s="190"/>
      <c r="D11" s="156" t="s">
        <v>2</v>
      </c>
      <c r="E11" s="72" t="s">
        <v>114</v>
      </c>
      <c r="F11" s="72" t="s">
        <v>2</v>
      </c>
      <c r="G11" s="72" t="s">
        <v>2</v>
      </c>
      <c r="H11" s="72" t="s">
        <v>2</v>
      </c>
      <c r="I11" s="72" t="s">
        <v>2</v>
      </c>
    </row>
    <row r="12" spans="2:11">
      <c r="B12" s="44"/>
      <c r="C12" s="45"/>
      <c r="D12" s="157"/>
      <c r="E12" s="46"/>
      <c r="F12" s="46"/>
      <c r="G12" s="46"/>
      <c r="H12" s="46"/>
      <c r="I12" s="46"/>
    </row>
    <row r="13" spans="2:11">
      <c r="B13" s="47">
        <v>1</v>
      </c>
      <c r="C13" s="45" t="s">
        <v>115</v>
      </c>
      <c r="D13" s="158"/>
      <c r="E13" s="57"/>
      <c r="F13" s="57"/>
      <c r="G13" s="57"/>
      <c r="H13" s="57"/>
      <c r="I13" s="57"/>
    </row>
    <row r="14" spans="2:11">
      <c r="B14" s="49" t="s">
        <v>122</v>
      </c>
      <c r="C14" s="45" t="s">
        <v>120</v>
      </c>
      <c r="D14" s="159">
        <v>46822</v>
      </c>
      <c r="E14" s="48"/>
      <c r="F14" s="159">
        <v>1927460</v>
      </c>
      <c r="G14" s="48">
        <v>46822</v>
      </c>
      <c r="H14" s="48">
        <v>740000</v>
      </c>
      <c r="I14" s="48">
        <v>5187526</v>
      </c>
      <c r="J14" s="41">
        <f>D14/100000</f>
        <v>0.46822000000000003</v>
      </c>
      <c r="K14" s="41">
        <f>G14/100000</f>
        <v>0.46822000000000003</v>
      </c>
    </row>
    <row r="15" spans="2:11">
      <c r="B15" s="49" t="s">
        <v>123</v>
      </c>
      <c r="C15" s="45" t="s">
        <v>121</v>
      </c>
      <c r="D15" s="159"/>
      <c r="E15" s="48">
        <v>0</v>
      </c>
      <c r="F15" s="48">
        <v>0</v>
      </c>
      <c r="G15" s="48"/>
      <c r="H15" s="48">
        <v>0</v>
      </c>
      <c r="I15" s="48">
        <v>0</v>
      </c>
      <c r="J15" s="41">
        <f t="shared" ref="J15:J49" si="0">D15/100000</f>
        <v>0</v>
      </c>
      <c r="K15" s="41">
        <f t="shared" ref="K15:K49" si="1">G15/100000</f>
        <v>0</v>
      </c>
    </row>
    <row r="16" spans="2:11" ht="15.75" thickBot="1">
      <c r="B16" s="58"/>
      <c r="C16" s="59" t="s">
        <v>116</v>
      </c>
      <c r="D16" s="160">
        <f t="shared" ref="D16:I16" si="2">D14+D15</f>
        <v>46822</v>
      </c>
      <c r="E16" s="60">
        <f t="shared" si="2"/>
        <v>0</v>
      </c>
      <c r="F16" s="60">
        <f t="shared" si="2"/>
        <v>1927460</v>
      </c>
      <c r="G16" s="60">
        <f t="shared" si="2"/>
        <v>46822</v>
      </c>
      <c r="H16" s="60">
        <f t="shared" si="2"/>
        <v>740000</v>
      </c>
      <c r="I16" s="60">
        <f t="shared" si="2"/>
        <v>5187526</v>
      </c>
      <c r="J16" s="41">
        <f t="shared" si="0"/>
        <v>0.46822000000000003</v>
      </c>
      <c r="K16" s="41">
        <f t="shared" si="1"/>
        <v>0.46822000000000003</v>
      </c>
    </row>
    <row r="17" spans="2:11" ht="15.75" thickTop="1">
      <c r="B17" s="44"/>
      <c r="C17" s="45" t="s">
        <v>117</v>
      </c>
      <c r="D17" s="152">
        <v>286750</v>
      </c>
      <c r="E17" s="168">
        <v>27690</v>
      </c>
      <c r="F17" s="152">
        <v>271403</v>
      </c>
      <c r="G17" s="48">
        <v>316094</v>
      </c>
      <c r="H17" s="48">
        <v>241651</v>
      </c>
      <c r="I17" s="48">
        <v>271403</v>
      </c>
      <c r="J17" s="41">
        <f t="shared" si="0"/>
        <v>2.8675000000000002</v>
      </c>
      <c r="K17" s="41">
        <f t="shared" si="1"/>
        <v>3.1609400000000001</v>
      </c>
    </row>
    <row r="18" spans="2:11">
      <c r="B18" s="44"/>
      <c r="C18" s="45"/>
      <c r="D18" s="159"/>
      <c r="E18" s="48"/>
      <c r="F18" s="48"/>
      <c r="G18" s="48"/>
      <c r="H18" s="48"/>
      <c r="I18" s="48"/>
      <c r="J18" s="41">
        <f t="shared" si="0"/>
        <v>0</v>
      </c>
      <c r="K18" s="41">
        <f t="shared" si="1"/>
        <v>0</v>
      </c>
    </row>
    <row r="19" spans="2:11" ht="15.75" thickBot="1">
      <c r="B19" s="58"/>
      <c r="C19" s="73" t="s">
        <v>118</v>
      </c>
      <c r="D19" s="160">
        <f>D16+D17</f>
        <v>333572</v>
      </c>
      <c r="E19" s="60">
        <f t="shared" ref="E19:I19" si="3">E16+E17</f>
        <v>27690</v>
      </c>
      <c r="F19" s="60">
        <f t="shared" si="3"/>
        <v>2198863</v>
      </c>
      <c r="G19" s="60">
        <f t="shared" si="3"/>
        <v>362916</v>
      </c>
      <c r="H19" s="60">
        <f t="shared" si="3"/>
        <v>981651</v>
      </c>
      <c r="I19" s="60">
        <f t="shared" si="3"/>
        <v>5458929</v>
      </c>
      <c r="J19" s="41">
        <f t="shared" si="0"/>
        <v>3.3357199999999998</v>
      </c>
      <c r="K19" s="41">
        <f t="shared" si="1"/>
        <v>3.6291600000000002</v>
      </c>
    </row>
    <row r="20" spans="2:11" ht="15.75" thickTop="1">
      <c r="B20" s="47">
        <v>2</v>
      </c>
      <c r="C20" s="55" t="s">
        <v>119</v>
      </c>
      <c r="D20" s="159"/>
      <c r="E20" s="48"/>
      <c r="F20" s="48"/>
      <c r="G20" s="48"/>
      <c r="H20" s="48"/>
      <c r="I20" s="48"/>
      <c r="J20" s="41">
        <f t="shared" si="0"/>
        <v>0</v>
      </c>
      <c r="K20" s="41">
        <f t="shared" si="1"/>
        <v>0</v>
      </c>
    </row>
    <row r="21" spans="2:11">
      <c r="B21" s="49" t="s">
        <v>122</v>
      </c>
      <c r="C21" s="45" t="s">
        <v>124</v>
      </c>
      <c r="D21" s="159">
        <v>0</v>
      </c>
      <c r="E21" s="48">
        <v>0</v>
      </c>
      <c r="F21" s="48">
        <v>0</v>
      </c>
      <c r="G21" s="48">
        <v>0</v>
      </c>
      <c r="H21" s="48">
        <v>609660</v>
      </c>
      <c r="I21" s="48">
        <v>0</v>
      </c>
      <c r="J21" s="41">
        <f t="shared" si="0"/>
        <v>0</v>
      </c>
      <c r="K21" s="41">
        <f t="shared" si="1"/>
        <v>0</v>
      </c>
    </row>
    <row r="22" spans="2:11">
      <c r="B22" s="49" t="s">
        <v>123</v>
      </c>
      <c r="C22" s="45" t="s">
        <v>125</v>
      </c>
      <c r="D22" s="159">
        <v>0</v>
      </c>
      <c r="E22" s="48"/>
      <c r="F22" s="48">
        <v>0</v>
      </c>
      <c r="G22" s="48"/>
      <c r="H22" s="48">
        <v>303202</v>
      </c>
      <c r="I22" s="48">
        <v>2354520</v>
      </c>
      <c r="J22" s="41">
        <f t="shared" si="0"/>
        <v>0</v>
      </c>
      <c r="K22" s="41">
        <f t="shared" si="1"/>
        <v>0</v>
      </c>
    </row>
    <row r="23" spans="2:11" s="140" customFormat="1" ht="45">
      <c r="B23" s="139" t="s">
        <v>151</v>
      </c>
      <c r="C23" s="137" t="s">
        <v>126</v>
      </c>
      <c r="D23" s="153">
        <v>44160</v>
      </c>
      <c r="E23" s="138"/>
      <c r="F23" s="153">
        <f>2255510-245600</f>
        <v>2009910</v>
      </c>
      <c r="G23" s="138">
        <v>44160</v>
      </c>
      <c r="H23" s="138">
        <v>-195650</v>
      </c>
      <c r="I23" s="138">
        <v>999510</v>
      </c>
      <c r="J23" s="41">
        <f t="shared" si="0"/>
        <v>0.44159999999999999</v>
      </c>
      <c r="K23" s="41">
        <f t="shared" si="1"/>
        <v>0.44159999999999999</v>
      </c>
    </row>
    <row r="24" spans="2:11">
      <c r="B24" s="49" t="s">
        <v>152</v>
      </c>
      <c r="C24" s="45" t="s">
        <v>127</v>
      </c>
      <c r="D24" s="153">
        <f>+G24-E24</f>
        <v>247992</v>
      </c>
      <c r="E24" s="48"/>
      <c r="F24" s="153">
        <v>293000</v>
      </c>
      <c r="G24" s="48">
        <v>247992</v>
      </c>
      <c r="H24" s="48"/>
      <c r="I24" s="48">
        <v>922000</v>
      </c>
      <c r="J24" s="41">
        <f t="shared" si="0"/>
        <v>2.4799199999999999</v>
      </c>
      <c r="K24" s="41">
        <f t="shared" si="1"/>
        <v>2.4799199999999999</v>
      </c>
    </row>
    <row r="25" spans="2:11">
      <c r="B25" s="49" t="s">
        <v>153</v>
      </c>
      <c r="C25" s="45" t="s">
        <v>128</v>
      </c>
      <c r="D25" s="153">
        <v>15060</v>
      </c>
      <c r="E25" s="48">
        <v>1774</v>
      </c>
      <c r="F25" s="154">
        <f>218+7676</f>
        <v>7894</v>
      </c>
      <c r="G25" s="48">
        <v>17129</v>
      </c>
      <c r="H25" s="48"/>
      <c r="I25" s="48"/>
      <c r="J25" s="41">
        <f t="shared" si="0"/>
        <v>0.15060000000000001</v>
      </c>
      <c r="K25" s="41">
        <f t="shared" si="1"/>
        <v>0.17129</v>
      </c>
    </row>
    <row r="26" spans="2:11">
      <c r="B26" s="49" t="s">
        <v>154</v>
      </c>
      <c r="C26" s="45" t="s">
        <v>129</v>
      </c>
      <c r="D26" s="153">
        <v>28098</v>
      </c>
      <c r="E26" s="48">
        <v>28098</v>
      </c>
      <c r="F26" s="153">
        <f>165087/4</f>
        <v>41271.75</v>
      </c>
      <c r="G26" s="48">
        <v>112386</v>
      </c>
      <c r="H26" s="48"/>
      <c r="I26" s="48">
        <v>165087</v>
      </c>
      <c r="J26" s="41">
        <f t="shared" si="0"/>
        <v>0.28098000000000001</v>
      </c>
      <c r="K26" s="41">
        <f t="shared" si="1"/>
        <v>1.1238600000000001</v>
      </c>
    </row>
    <row r="27" spans="2:11">
      <c r="B27" s="49" t="s">
        <v>155</v>
      </c>
      <c r="C27" s="45" t="s">
        <v>130</v>
      </c>
      <c r="D27" s="153">
        <f>682296-247992</f>
        <v>434304</v>
      </c>
      <c r="E27" s="48">
        <v>40000</v>
      </c>
      <c r="F27" s="153">
        <v>1785439</v>
      </c>
      <c r="G27" s="48">
        <v>482555</v>
      </c>
      <c r="H27" s="48"/>
      <c r="I27" s="48">
        <v>2273039</v>
      </c>
      <c r="J27" s="41">
        <f t="shared" si="0"/>
        <v>4.3430400000000002</v>
      </c>
      <c r="K27" s="41">
        <f t="shared" si="1"/>
        <v>4.8255499999999998</v>
      </c>
    </row>
    <row r="28" spans="2:11">
      <c r="B28" s="49"/>
      <c r="C28" s="45"/>
      <c r="D28" s="159"/>
      <c r="E28" s="48"/>
      <c r="F28" s="48"/>
      <c r="G28" s="48"/>
      <c r="H28" s="48"/>
      <c r="I28" s="48"/>
      <c r="J28" s="41">
        <f t="shared" si="0"/>
        <v>0</v>
      </c>
      <c r="K28" s="41">
        <f t="shared" si="1"/>
        <v>0</v>
      </c>
    </row>
    <row r="29" spans="2:11" ht="15.75" thickBot="1">
      <c r="B29" s="63"/>
      <c r="C29" s="73" t="s">
        <v>131</v>
      </c>
      <c r="D29" s="160">
        <f>SUM(D21:D28)</f>
        <v>769614</v>
      </c>
      <c r="E29" s="60">
        <f t="shared" ref="E29:I29" si="4">SUM(E21:E28)</f>
        <v>69872</v>
      </c>
      <c r="F29" s="60">
        <f t="shared" si="4"/>
        <v>4137514.75</v>
      </c>
      <c r="G29" s="60">
        <f t="shared" si="4"/>
        <v>904222</v>
      </c>
      <c r="H29" s="60">
        <f t="shared" si="4"/>
        <v>717212</v>
      </c>
      <c r="I29" s="60">
        <f t="shared" si="4"/>
        <v>6714156</v>
      </c>
      <c r="J29" s="41">
        <f t="shared" si="0"/>
        <v>7.6961399999999998</v>
      </c>
      <c r="K29" s="41">
        <f t="shared" si="1"/>
        <v>9.0422200000000004</v>
      </c>
    </row>
    <row r="30" spans="2:11" ht="15.75" thickTop="1">
      <c r="B30" s="49"/>
      <c r="C30" s="45"/>
      <c r="D30" s="159"/>
      <c r="E30" s="48"/>
      <c r="F30" s="48"/>
      <c r="G30" s="48"/>
      <c r="H30" s="48"/>
      <c r="I30" s="48"/>
      <c r="J30" s="41">
        <f t="shared" si="0"/>
        <v>0</v>
      </c>
      <c r="K30" s="41">
        <f t="shared" si="1"/>
        <v>0</v>
      </c>
    </row>
    <row r="31" spans="2:11">
      <c r="B31" s="62"/>
      <c r="C31" s="55" t="s">
        <v>132</v>
      </c>
      <c r="D31" s="161">
        <f t="shared" ref="D31:I31" si="5">D19-D29</f>
        <v>-436042</v>
      </c>
      <c r="E31" s="56">
        <f t="shared" si="5"/>
        <v>-42182</v>
      </c>
      <c r="F31" s="56">
        <f t="shared" si="5"/>
        <v>-1938651.75</v>
      </c>
      <c r="G31" s="56">
        <f t="shared" si="5"/>
        <v>-541306</v>
      </c>
      <c r="H31" s="56">
        <f t="shared" si="5"/>
        <v>264439</v>
      </c>
      <c r="I31" s="56">
        <f t="shared" si="5"/>
        <v>-1255227</v>
      </c>
      <c r="J31" s="41">
        <f t="shared" si="0"/>
        <v>-4.3604200000000004</v>
      </c>
      <c r="K31" s="41">
        <f t="shared" si="1"/>
        <v>-5.4130599999999998</v>
      </c>
    </row>
    <row r="32" spans="2:11">
      <c r="B32" s="49"/>
      <c r="C32" s="45" t="s">
        <v>133</v>
      </c>
      <c r="D32" s="159"/>
      <c r="E32" s="48"/>
      <c r="F32" s="48"/>
      <c r="G32" s="48"/>
      <c r="H32" s="48"/>
      <c r="I32" s="48"/>
      <c r="J32" s="41">
        <f t="shared" si="0"/>
        <v>0</v>
      </c>
      <c r="K32" s="41">
        <f t="shared" si="1"/>
        <v>0</v>
      </c>
    </row>
    <row r="33" spans="2:11">
      <c r="B33" s="49" t="s">
        <v>122</v>
      </c>
      <c r="C33" s="45" t="s">
        <v>134</v>
      </c>
      <c r="D33" s="159">
        <v>0</v>
      </c>
      <c r="E33" s="48">
        <v>0</v>
      </c>
      <c r="F33" s="48">
        <v>0</v>
      </c>
      <c r="G33" s="48">
        <v>0</v>
      </c>
      <c r="H33" s="48"/>
      <c r="I33" s="48">
        <v>0</v>
      </c>
      <c r="J33" s="41">
        <f t="shared" si="0"/>
        <v>0</v>
      </c>
      <c r="K33" s="41">
        <f t="shared" si="1"/>
        <v>0</v>
      </c>
    </row>
    <row r="34" spans="2:11">
      <c r="B34" s="49" t="s">
        <v>123</v>
      </c>
      <c r="C34" s="45" t="s">
        <v>135</v>
      </c>
      <c r="D34" s="159">
        <v>841.5</v>
      </c>
      <c r="E34" s="48">
        <v>-817</v>
      </c>
      <c r="F34" s="159">
        <v>-103</v>
      </c>
      <c r="G34" s="48">
        <v>3366</v>
      </c>
      <c r="H34" s="48"/>
      <c r="I34" s="48">
        <v>-3240</v>
      </c>
      <c r="J34" s="41">
        <f t="shared" si="0"/>
        <v>8.4150000000000006E-3</v>
      </c>
      <c r="K34" s="41">
        <f t="shared" si="1"/>
        <v>3.3660000000000002E-2</v>
      </c>
    </row>
    <row r="35" spans="2:11">
      <c r="B35" s="44"/>
      <c r="C35" s="45"/>
      <c r="D35" s="159"/>
      <c r="E35" s="48"/>
      <c r="F35" s="48"/>
      <c r="G35" s="48"/>
      <c r="H35" s="48"/>
      <c r="I35" s="48"/>
      <c r="J35" s="41">
        <f t="shared" si="0"/>
        <v>0</v>
      </c>
      <c r="K35" s="41">
        <f t="shared" si="1"/>
        <v>0</v>
      </c>
    </row>
    <row r="36" spans="2:11" ht="15.75" thickBot="1">
      <c r="B36" s="58"/>
      <c r="C36" s="73" t="s">
        <v>136</v>
      </c>
      <c r="D36" s="160">
        <f t="shared" ref="D36:I36" si="6">D31-D33-D34</f>
        <v>-436883.5</v>
      </c>
      <c r="E36" s="60">
        <f t="shared" si="6"/>
        <v>-41365</v>
      </c>
      <c r="F36" s="60">
        <f t="shared" si="6"/>
        <v>-1938548.75</v>
      </c>
      <c r="G36" s="60">
        <f t="shared" si="6"/>
        <v>-544672</v>
      </c>
      <c r="H36" s="60">
        <f t="shared" si="6"/>
        <v>264439</v>
      </c>
      <c r="I36" s="60">
        <f t="shared" si="6"/>
        <v>-1251987</v>
      </c>
      <c r="J36" s="41">
        <f t="shared" si="0"/>
        <v>-4.3688349999999998</v>
      </c>
      <c r="K36" s="41">
        <f t="shared" si="1"/>
        <v>-5.44672</v>
      </c>
    </row>
    <row r="37" spans="2:11" ht="15.75" thickTop="1">
      <c r="B37" s="44"/>
      <c r="C37" s="45" t="s">
        <v>137</v>
      </c>
      <c r="D37" s="159"/>
      <c r="E37" s="48"/>
      <c r="F37" s="48"/>
      <c r="G37" s="48"/>
      <c r="H37" s="48"/>
      <c r="I37" s="48"/>
      <c r="J37" s="41">
        <f t="shared" si="0"/>
        <v>0</v>
      </c>
      <c r="K37" s="41">
        <f t="shared" si="1"/>
        <v>0</v>
      </c>
    </row>
    <row r="38" spans="2:11">
      <c r="B38" s="50" t="s">
        <v>15</v>
      </c>
      <c r="C38" s="45"/>
      <c r="D38" s="159"/>
      <c r="E38" s="48"/>
      <c r="F38" s="48"/>
      <c r="G38" s="48"/>
      <c r="H38" s="48"/>
      <c r="I38" s="48"/>
      <c r="J38" s="41">
        <f t="shared" si="0"/>
        <v>0</v>
      </c>
      <c r="K38" s="41">
        <f t="shared" si="1"/>
        <v>0</v>
      </c>
    </row>
    <row r="39" spans="2:11">
      <c r="B39" s="49" t="s">
        <v>138</v>
      </c>
      <c r="C39" s="142" t="s">
        <v>139</v>
      </c>
      <c r="D39" s="159">
        <v>0</v>
      </c>
      <c r="E39" s="48">
        <v>0</v>
      </c>
      <c r="F39" s="48">
        <v>0</v>
      </c>
      <c r="G39" s="48">
        <v>0</v>
      </c>
      <c r="H39" s="48">
        <v>0</v>
      </c>
      <c r="I39" s="48">
        <v>0</v>
      </c>
      <c r="J39" s="41">
        <f t="shared" si="0"/>
        <v>0</v>
      </c>
      <c r="K39" s="41">
        <f t="shared" si="1"/>
        <v>0</v>
      </c>
    </row>
    <row r="40" spans="2:11" ht="30">
      <c r="B40" s="49" t="s">
        <v>140</v>
      </c>
      <c r="C40" s="45" t="s">
        <v>141</v>
      </c>
      <c r="D40" s="159">
        <v>0</v>
      </c>
      <c r="E40" s="48">
        <v>0</v>
      </c>
      <c r="F40" s="48">
        <v>0</v>
      </c>
      <c r="G40" s="48">
        <v>0</v>
      </c>
      <c r="H40" s="48">
        <v>0</v>
      </c>
      <c r="I40" s="48">
        <v>0</v>
      </c>
      <c r="J40" s="41">
        <f t="shared" si="0"/>
        <v>0</v>
      </c>
      <c r="K40" s="41">
        <f t="shared" si="1"/>
        <v>0</v>
      </c>
    </row>
    <row r="41" spans="2:11">
      <c r="B41" s="50" t="s">
        <v>23</v>
      </c>
      <c r="C41" s="45"/>
      <c r="D41" s="159"/>
      <c r="E41" s="48"/>
      <c r="F41" s="48"/>
      <c r="G41" s="48"/>
      <c r="H41" s="48"/>
      <c r="I41" s="48"/>
      <c r="J41" s="41">
        <f t="shared" si="0"/>
        <v>0</v>
      </c>
      <c r="K41" s="41">
        <f t="shared" si="1"/>
        <v>0</v>
      </c>
    </row>
    <row r="42" spans="2:11">
      <c r="B42" s="49" t="s">
        <v>138</v>
      </c>
      <c r="C42" s="45" t="s">
        <v>142</v>
      </c>
      <c r="D42" s="159">
        <v>0</v>
      </c>
      <c r="E42" s="48">
        <v>0</v>
      </c>
      <c r="F42" s="48">
        <v>0</v>
      </c>
      <c r="G42" s="48">
        <v>0</v>
      </c>
      <c r="H42" s="48">
        <v>0</v>
      </c>
      <c r="I42" s="48">
        <v>0</v>
      </c>
      <c r="J42" s="41">
        <f t="shared" si="0"/>
        <v>0</v>
      </c>
      <c r="K42" s="41">
        <f t="shared" si="1"/>
        <v>0</v>
      </c>
    </row>
    <row r="43" spans="2:11" ht="30">
      <c r="B43" s="49" t="s">
        <v>140</v>
      </c>
      <c r="C43" s="45" t="s">
        <v>143</v>
      </c>
      <c r="D43" s="159">
        <v>0</v>
      </c>
      <c r="E43" s="48">
        <v>0</v>
      </c>
      <c r="F43" s="48">
        <v>0</v>
      </c>
      <c r="G43" s="48">
        <v>0</v>
      </c>
      <c r="H43" s="48">
        <v>0</v>
      </c>
      <c r="I43" s="48">
        <v>0</v>
      </c>
      <c r="J43" s="41">
        <f t="shared" si="0"/>
        <v>0</v>
      </c>
      <c r="K43" s="41">
        <f t="shared" si="1"/>
        <v>0</v>
      </c>
    </row>
    <row r="44" spans="2:11">
      <c r="B44" s="54"/>
      <c r="C44" s="74" t="s">
        <v>144</v>
      </c>
      <c r="D44" s="161">
        <f>SUM(D39:D43)</f>
        <v>0</v>
      </c>
      <c r="E44" s="56">
        <f t="shared" ref="E44:I44" si="7">SUM(E39:E43)</f>
        <v>0</v>
      </c>
      <c r="F44" s="56">
        <f t="shared" si="7"/>
        <v>0</v>
      </c>
      <c r="G44" s="56">
        <f t="shared" si="7"/>
        <v>0</v>
      </c>
      <c r="H44" s="56">
        <f t="shared" si="7"/>
        <v>0</v>
      </c>
      <c r="I44" s="56">
        <f t="shared" si="7"/>
        <v>0</v>
      </c>
      <c r="J44" s="41">
        <f t="shared" si="0"/>
        <v>0</v>
      </c>
      <c r="K44" s="41">
        <f t="shared" si="1"/>
        <v>0</v>
      </c>
    </row>
    <row r="45" spans="2:11">
      <c r="B45" s="44"/>
      <c r="C45" s="45"/>
      <c r="D45" s="159"/>
      <c r="E45" s="48"/>
      <c r="F45" s="48"/>
      <c r="G45" s="48"/>
      <c r="H45" s="48"/>
      <c r="I45" s="48"/>
      <c r="J45" s="41">
        <f t="shared" si="0"/>
        <v>0</v>
      </c>
      <c r="K45" s="41">
        <f t="shared" si="1"/>
        <v>0</v>
      </c>
    </row>
    <row r="46" spans="2:11">
      <c r="B46" s="54"/>
      <c r="C46" s="55" t="s">
        <v>145</v>
      </c>
      <c r="D46" s="161"/>
      <c r="E46" s="56"/>
      <c r="F46" s="56"/>
      <c r="G46" s="56"/>
      <c r="H46" s="56"/>
      <c r="I46" s="56"/>
      <c r="J46" s="41">
        <f t="shared" si="0"/>
        <v>0</v>
      </c>
      <c r="K46" s="41">
        <f t="shared" si="1"/>
        <v>0</v>
      </c>
    </row>
    <row r="47" spans="2:11">
      <c r="B47" s="54"/>
      <c r="C47" s="55" t="s">
        <v>146</v>
      </c>
      <c r="D47" s="161">
        <f>G47</f>
        <v>23000000</v>
      </c>
      <c r="E47" s="56">
        <f>H47</f>
        <v>23000000</v>
      </c>
      <c r="F47" s="56">
        <f>E47</f>
        <v>23000000</v>
      </c>
      <c r="G47" s="56">
        <v>23000000</v>
      </c>
      <c r="H47" s="56">
        <f>G47</f>
        <v>23000000</v>
      </c>
      <c r="I47" s="56">
        <f>F47</f>
        <v>23000000</v>
      </c>
      <c r="J47" s="41">
        <f t="shared" si="0"/>
        <v>230</v>
      </c>
      <c r="K47" s="41">
        <f t="shared" si="1"/>
        <v>230</v>
      </c>
    </row>
    <row r="48" spans="2:11">
      <c r="B48" s="44"/>
      <c r="C48" s="45"/>
      <c r="D48" s="159"/>
      <c r="E48" s="48"/>
      <c r="F48" s="48"/>
      <c r="G48" s="48"/>
      <c r="H48" s="48"/>
      <c r="I48" s="48"/>
      <c r="J48" s="41">
        <f t="shared" si="0"/>
        <v>0</v>
      </c>
      <c r="K48" s="41">
        <f t="shared" si="1"/>
        <v>0</v>
      </c>
    </row>
    <row r="49" spans="2:11">
      <c r="B49" s="54"/>
      <c r="C49" s="55" t="s">
        <v>147</v>
      </c>
      <c r="D49" s="161"/>
      <c r="E49" s="56">
        <v>6155354</v>
      </c>
      <c r="F49" s="161">
        <f>7868684.72/4</f>
        <v>1967171.18</v>
      </c>
      <c r="G49" s="56">
        <v>6072026</v>
      </c>
      <c r="H49" s="56"/>
      <c r="I49" s="56">
        <v>6616698</v>
      </c>
      <c r="J49" s="41">
        <f t="shared" si="0"/>
        <v>0</v>
      </c>
      <c r="K49" s="41">
        <f t="shared" si="1"/>
        <v>60.720260000000003</v>
      </c>
    </row>
    <row r="50" spans="2:11">
      <c r="B50" s="44"/>
      <c r="C50" s="45"/>
      <c r="D50" s="159"/>
      <c r="E50" s="48"/>
      <c r="F50" s="48"/>
      <c r="G50" s="48"/>
      <c r="H50" s="48"/>
      <c r="I50" s="48"/>
    </row>
    <row r="51" spans="2:11">
      <c r="B51" s="44"/>
      <c r="C51" s="55" t="s">
        <v>148</v>
      </c>
      <c r="D51" s="159"/>
      <c r="E51" s="48"/>
      <c r="F51" s="48"/>
      <c r="G51" s="48"/>
      <c r="H51" s="48"/>
      <c r="I51" s="48"/>
    </row>
    <row r="52" spans="2:11">
      <c r="B52" s="49" t="s">
        <v>122</v>
      </c>
      <c r="C52" s="45" t="s">
        <v>149</v>
      </c>
      <c r="D52" s="162">
        <f t="shared" ref="D52:H53" si="8">D$36/(D$47/10)</f>
        <v>-0.18994934782608697</v>
      </c>
      <c r="E52" s="162">
        <f t="shared" si="8"/>
        <v>-1.7984782608695651E-2</v>
      </c>
      <c r="F52" s="162">
        <f t="shared" si="8"/>
        <v>-0.84284728260869568</v>
      </c>
      <c r="G52" s="64">
        <f t="shared" si="8"/>
        <v>-0.23681391304347826</v>
      </c>
      <c r="H52" s="64">
        <f t="shared" si="8"/>
        <v>0.11497347826086957</v>
      </c>
      <c r="I52" s="64">
        <v>-6.91</v>
      </c>
    </row>
    <row r="53" spans="2:11">
      <c r="B53" s="145" t="s">
        <v>123</v>
      </c>
      <c r="C53" s="52" t="s">
        <v>150</v>
      </c>
      <c r="D53" s="163">
        <f t="shared" si="8"/>
        <v>-0.18994934782608697</v>
      </c>
      <c r="E53" s="163">
        <f t="shared" si="8"/>
        <v>-1.7984782608695651E-2</v>
      </c>
      <c r="F53" s="163">
        <f t="shared" si="8"/>
        <v>-0.84284728260869568</v>
      </c>
      <c r="G53" s="146">
        <f t="shared" si="8"/>
        <v>-0.23681391304347826</v>
      </c>
      <c r="H53" s="146">
        <f t="shared" si="8"/>
        <v>0.11497347826086957</v>
      </c>
      <c r="I53" s="146">
        <v>-6.91</v>
      </c>
    </row>
    <row r="55" spans="2:11">
      <c r="B55" s="66" t="s">
        <v>31</v>
      </c>
    </row>
    <row r="56" spans="2:11" ht="70.5" customHeight="1">
      <c r="B56" s="43">
        <v>1</v>
      </c>
      <c r="C56" s="183" t="s">
        <v>246</v>
      </c>
      <c r="D56" s="183"/>
      <c r="E56" s="183"/>
      <c r="F56" s="183"/>
      <c r="G56" s="183"/>
      <c r="H56" s="183"/>
      <c r="I56" s="183"/>
    </row>
    <row r="57" spans="2:11" ht="133.5" customHeight="1">
      <c r="B57" s="43">
        <v>2</v>
      </c>
      <c r="C57" s="184" t="s">
        <v>247</v>
      </c>
      <c r="D57" s="184"/>
      <c r="E57" s="184"/>
      <c r="F57" s="184"/>
      <c r="G57" s="184"/>
      <c r="H57" s="184"/>
      <c r="I57" s="184"/>
    </row>
    <row r="58" spans="2:11">
      <c r="B58" s="43">
        <v>3</v>
      </c>
      <c r="C58" s="184" t="s">
        <v>157</v>
      </c>
      <c r="D58" s="184"/>
      <c r="E58" s="184"/>
      <c r="F58" s="184"/>
      <c r="G58" s="184"/>
      <c r="H58" s="184"/>
      <c r="I58" s="184"/>
    </row>
    <row r="59" spans="2:11">
      <c r="G59" s="182" t="s">
        <v>158</v>
      </c>
      <c r="H59" s="182"/>
      <c r="I59" s="182"/>
    </row>
    <row r="64" spans="2:11">
      <c r="G64" s="182" t="s">
        <v>230</v>
      </c>
      <c r="H64" s="182"/>
      <c r="I64" s="182"/>
    </row>
    <row r="65" spans="3:9">
      <c r="C65" s="42" t="s">
        <v>160</v>
      </c>
      <c r="G65" s="182" t="s">
        <v>232</v>
      </c>
      <c r="H65" s="182"/>
      <c r="I65" s="182"/>
    </row>
    <row r="66" spans="3:9">
      <c r="C66" s="141" t="s">
        <v>239</v>
      </c>
      <c r="G66" s="182" t="s">
        <v>231</v>
      </c>
      <c r="H66" s="182"/>
      <c r="I66" s="182"/>
    </row>
  </sheetData>
  <mergeCells count="12">
    <mergeCell ref="B9:C11"/>
    <mergeCell ref="B3:I3"/>
    <mergeCell ref="B5:I5"/>
    <mergeCell ref="B7:I7"/>
    <mergeCell ref="G64:I64"/>
    <mergeCell ref="G59:I59"/>
    <mergeCell ref="B4:I4"/>
    <mergeCell ref="G65:I65"/>
    <mergeCell ref="G66:I66"/>
    <mergeCell ref="C56:I56"/>
    <mergeCell ref="C57:I57"/>
    <mergeCell ref="C58:I58"/>
  </mergeCells>
  <pageMargins left="0.7" right="0.7" top="0.51" bottom="0.5" header="0.3" footer="0.3"/>
  <pageSetup paperSize="9" scale="63" orientation="portrait" r:id="rId1"/>
</worksheet>
</file>

<file path=xl/worksheets/sheet4.xml><?xml version="1.0" encoding="utf-8"?>
<worksheet xmlns="http://schemas.openxmlformats.org/spreadsheetml/2006/main" xmlns:r="http://schemas.openxmlformats.org/officeDocument/2006/relationships">
  <dimension ref="A1:I76"/>
  <sheetViews>
    <sheetView view="pageBreakPreview" topLeftCell="A24" zoomScaleSheetLayoutView="100" workbookViewId="0">
      <selection activeCell="H69" sqref="H69"/>
    </sheetView>
  </sheetViews>
  <sheetFormatPr defaultRowHeight="15"/>
  <cols>
    <col min="1" max="1" width="1" style="80" customWidth="1"/>
    <col min="2" max="2" width="3.42578125" style="80" customWidth="1"/>
    <col min="3" max="3" width="37.28515625" style="80" customWidth="1"/>
    <col min="4" max="4" width="0" style="88" hidden="1" customWidth="1"/>
    <col min="5" max="5" width="24" style="119" customWidth="1"/>
    <col min="6" max="6" width="25.7109375" style="119" customWidth="1"/>
    <col min="7" max="7" width="3.5703125" style="80" hidden="1" customWidth="1"/>
    <col min="8" max="8" width="14.28515625" style="80" customWidth="1"/>
    <col min="9" max="9" width="22.5703125" style="80" customWidth="1"/>
    <col min="10" max="16384" width="9.140625" style="80"/>
  </cols>
  <sheetData>
    <row r="1" spans="1:9">
      <c r="A1" s="75"/>
      <c r="B1" s="76"/>
      <c r="C1" s="76"/>
      <c r="D1" s="77"/>
      <c r="E1" s="78"/>
      <c r="F1" s="78"/>
      <c r="G1" s="79"/>
    </row>
    <row r="2" spans="1:9" ht="18.75">
      <c r="A2" s="81"/>
      <c r="B2" s="194" t="s">
        <v>79</v>
      </c>
      <c r="C2" s="194"/>
      <c r="D2" s="194"/>
      <c r="E2" s="194"/>
      <c r="F2" s="194"/>
      <c r="G2" s="195"/>
    </row>
    <row r="3" spans="1:9" ht="18.75">
      <c r="A3" s="81"/>
      <c r="B3" s="194" t="str">
        <f>+'Qtr Mar 2020'!B4:I4</f>
        <v>CIN: L24100DL1986PLC234423</v>
      </c>
      <c r="C3" s="194"/>
      <c r="D3" s="194"/>
      <c r="E3" s="194"/>
      <c r="F3" s="194"/>
      <c r="G3" s="195"/>
    </row>
    <row r="4" spans="1:9" ht="33.75" customHeight="1">
      <c r="A4" s="81"/>
      <c r="B4" s="191" t="s">
        <v>233</v>
      </c>
      <c r="C4" s="191"/>
      <c r="D4" s="191"/>
      <c r="E4" s="191"/>
      <c r="F4" s="191"/>
      <c r="G4" s="191"/>
      <c r="H4" s="165"/>
      <c r="I4" s="165"/>
    </row>
    <row r="5" spans="1:9" ht="12" customHeight="1">
      <c r="A5" s="81"/>
      <c r="B5" s="149"/>
      <c r="C5" s="149"/>
      <c r="D5" s="149"/>
      <c r="E5" s="149"/>
      <c r="F5" s="149"/>
      <c r="G5" s="150"/>
      <c r="H5" s="151"/>
      <c r="I5" s="151"/>
    </row>
    <row r="6" spans="1:9">
      <c r="A6" s="81"/>
      <c r="B6" s="196" t="s">
        <v>249</v>
      </c>
      <c r="C6" s="196"/>
      <c r="D6" s="196"/>
      <c r="E6" s="196"/>
      <c r="F6" s="196"/>
      <c r="G6" s="197"/>
    </row>
    <row r="7" spans="1:9">
      <c r="A7" s="81"/>
      <c r="B7" s="122"/>
      <c r="C7" s="122"/>
      <c r="D7" s="122"/>
      <c r="E7" s="122"/>
      <c r="F7" s="144" t="s">
        <v>34</v>
      </c>
    </row>
    <row r="8" spans="1:9" s="88" customFormat="1" ht="40.5" customHeight="1">
      <c r="A8" s="86"/>
      <c r="B8" s="193" t="str">
        <f>'[1]IND AS PL'!B7</f>
        <v>PARTICULARS</v>
      </c>
      <c r="C8" s="193"/>
      <c r="D8" s="87" t="str">
        <f>'[1]IND AS PL'!D7</f>
        <v>NOTE NO.</v>
      </c>
      <c r="E8" s="172" t="s">
        <v>240</v>
      </c>
      <c r="F8" s="87" t="s">
        <v>241</v>
      </c>
      <c r="G8" s="87" t="s">
        <v>242</v>
      </c>
    </row>
    <row r="9" spans="1:9" s="88" customFormat="1" ht="16.5" customHeight="1">
      <c r="A9" s="86"/>
      <c r="B9" s="89"/>
      <c r="C9" s="120"/>
      <c r="D9" s="121"/>
      <c r="E9" s="121" t="s">
        <v>2</v>
      </c>
      <c r="F9" s="121" t="s">
        <v>2</v>
      </c>
      <c r="G9" s="121" t="s">
        <v>2</v>
      </c>
    </row>
    <row r="10" spans="1:9">
      <c r="A10" s="81"/>
      <c r="B10" s="89" t="s">
        <v>161</v>
      </c>
      <c r="C10" s="90" t="s">
        <v>162</v>
      </c>
      <c r="D10" s="91"/>
      <c r="E10" s="92"/>
      <c r="F10" s="92"/>
      <c r="G10" s="92"/>
    </row>
    <row r="11" spans="1:9">
      <c r="A11" s="81"/>
      <c r="B11" s="93">
        <v>1</v>
      </c>
      <c r="C11" s="94" t="s">
        <v>163</v>
      </c>
      <c r="D11" s="95"/>
      <c r="E11" s="96"/>
      <c r="F11" s="96"/>
      <c r="G11" s="96"/>
    </row>
    <row r="12" spans="1:9" ht="18.75" customHeight="1">
      <c r="A12" s="81"/>
      <c r="B12" s="81"/>
      <c r="C12" s="97" t="s">
        <v>164</v>
      </c>
      <c r="D12" s="95">
        <v>3</v>
      </c>
      <c r="E12" s="96">
        <f>+[2]BS!$D$12</f>
        <v>18244731</v>
      </c>
      <c r="F12" s="96">
        <v>18357117</v>
      </c>
      <c r="G12" s="96">
        <v>18522204</v>
      </c>
      <c r="H12" s="202">
        <f>E12/100000</f>
        <v>182.44730999999999</v>
      </c>
      <c r="I12" s="202">
        <f>F12/100000</f>
        <v>183.57117</v>
      </c>
    </row>
    <row r="13" spans="1:9" hidden="1">
      <c r="A13" s="81"/>
      <c r="B13" s="81"/>
      <c r="C13" s="98" t="s">
        <v>165</v>
      </c>
      <c r="D13" s="95"/>
      <c r="E13" s="96"/>
      <c r="F13" s="96"/>
      <c r="G13" s="96"/>
      <c r="H13" s="202">
        <f t="shared" ref="H13:H67" si="0">E13/100000</f>
        <v>0</v>
      </c>
    </row>
    <row r="14" spans="1:9" hidden="1">
      <c r="A14" s="81"/>
      <c r="B14" s="81"/>
      <c r="C14" s="98" t="s">
        <v>166</v>
      </c>
      <c r="D14" s="95"/>
      <c r="E14" s="96"/>
      <c r="F14" s="96"/>
      <c r="G14" s="96"/>
      <c r="H14" s="202">
        <f t="shared" si="0"/>
        <v>0</v>
      </c>
    </row>
    <row r="15" spans="1:9" hidden="1">
      <c r="A15" s="81"/>
      <c r="B15" s="81"/>
      <c r="C15" s="98" t="s">
        <v>167</v>
      </c>
      <c r="D15" s="95"/>
      <c r="E15" s="96"/>
      <c r="F15" s="96"/>
      <c r="G15" s="96"/>
      <c r="H15" s="202">
        <f t="shared" si="0"/>
        <v>0</v>
      </c>
    </row>
    <row r="16" spans="1:9" hidden="1">
      <c r="A16" s="81"/>
      <c r="B16" s="81"/>
      <c r="C16" s="97" t="s">
        <v>168</v>
      </c>
      <c r="D16" s="95"/>
      <c r="E16" s="96"/>
      <c r="F16" s="96"/>
      <c r="G16" s="96"/>
      <c r="H16" s="202">
        <f t="shared" si="0"/>
        <v>0</v>
      </c>
    </row>
    <row r="17" spans="1:8" ht="28.5" hidden="1" customHeight="1">
      <c r="A17" s="81"/>
      <c r="B17" s="81"/>
      <c r="C17" s="97" t="s">
        <v>169</v>
      </c>
      <c r="D17" s="95"/>
      <c r="E17" s="96"/>
      <c r="F17" s="96"/>
      <c r="G17" s="96"/>
      <c r="H17" s="202">
        <f t="shared" si="0"/>
        <v>0</v>
      </c>
    </row>
    <row r="18" spans="1:8" hidden="1">
      <c r="A18" s="81"/>
      <c r="B18" s="81"/>
      <c r="C18" s="98" t="s">
        <v>170</v>
      </c>
      <c r="D18" s="95"/>
      <c r="E18" s="96"/>
      <c r="F18" s="96"/>
      <c r="G18" s="96"/>
      <c r="H18" s="202">
        <f t="shared" si="0"/>
        <v>0</v>
      </c>
    </row>
    <row r="19" spans="1:8">
      <c r="A19" s="81"/>
      <c r="B19" s="81"/>
      <c r="C19" s="98" t="s">
        <v>171</v>
      </c>
      <c r="D19" s="95"/>
      <c r="E19" s="96"/>
      <c r="F19" s="96"/>
      <c r="G19" s="96"/>
      <c r="H19" s="202">
        <f t="shared" si="0"/>
        <v>0</v>
      </c>
    </row>
    <row r="20" spans="1:8">
      <c r="A20" s="81"/>
      <c r="B20" s="81"/>
      <c r="C20" s="99" t="s">
        <v>172</v>
      </c>
      <c r="D20" s="95">
        <v>4</v>
      </c>
      <c r="E20" s="135">
        <f>+[2]BS!$D$16</f>
        <v>3846187.5</v>
      </c>
      <c r="F20" s="135">
        <v>3961313</v>
      </c>
      <c r="G20" s="135">
        <v>4897125</v>
      </c>
      <c r="H20" s="202">
        <f t="shared" si="0"/>
        <v>38.461874999999999</v>
      </c>
    </row>
    <row r="21" spans="1:8" hidden="1">
      <c r="A21" s="81"/>
      <c r="B21" s="81"/>
      <c r="C21" s="99" t="s">
        <v>173</v>
      </c>
      <c r="D21" s="95"/>
      <c r="E21" s="135"/>
      <c r="F21" s="135"/>
      <c r="G21" s="135"/>
      <c r="H21" s="202">
        <f t="shared" si="0"/>
        <v>0</v>
      </c>
    </row>
    <row r="22" spans="1:8">
      <c r="A22" s="81"/>
      <c r="B22" s="81"/>
      <c r="C22" s="99" t="s">
        <v>174</v>
      </c>
      <c r="D22" s="95">
        <v>5</v>
      </c>
      <c r="E22" s="96">
        <f>+[2]BS!$D$17</f>
        <v>10812000</v>
      </c>
      <c r="F22" s="135">
        <v>10812000</v>
      </c>
      <c r="G22" s="135">
        <v>5763667</v>
      </c>
      <c r="H22" s="202">
        <f t="shared" si="0"/>
        <v>108.12</v>
      </c>
    </row>
    <row r="23" spans="1:8">
      <c r="A23" s="81"/>
      <c r="B23" s="81"/>
      <c r="C23" s="100" t="s">
        <v>175</v>
      </c>
      <c r="D23" s="95"/>
      <c r="E23" s="135"/>
      <c r="F23" s="135"/>
      <c r="G23" s="135"/>
      <c r="H23" s="202">
        <f t="shared" si="0"/>
        <v>0</v>
      </c>
    </row>
    <row r="24" spans="1:8" s="103" customFormat="1" ht="13.5" customHeight="1">
      <c r="A24" s="101"/>
      <c r="B24" s="101"/>
      <c r="C24" s="102" t="s">
        <v>176</v>
      </c>
      <c r="D24" s="95">
        <v>6</v>
      </c>
      <c r="E24" s="136">
        <f>+[2]BS!$D$19</f>
        <v>122082</v>
      </c>
      <c r="F24" s="136">
        <v>125448</v>
      </c>
      <c r="G24" s="136">
        <v>122208</v>
      </c>
      <c r="H24" s="202">
        <f t="shared" si="0"/>
        <v>1.22082</v>
      </c>
    </row>
    <row r="25" spans="1:8" hidden="1">
      <c r="A25" s="81"/>
      <c r="B25" s="81"/>
      <c r="C25" s="97" t="s">
        <v>177</v>
      </c>
      <c r="D25" s="95"/>
      <c r="E25" s="96"/>
      <c r="F25" s="96"/>
      <c r="G25" s="96"/>
      <c r="H25" s="202">
        <f t="shared" si="0"/>
        <v>0</v>
      </c>
    </row>
    <row r="26" spans="1:8">
      <c r="A26" s="81"/>
      <c r="B26" s="81"/>
      <c r="C26" s="82"/>
      <c r="D26" s="95"/>
      <c r="E26" s="96"/>
      <c r="F26" s="96"/>
      <c r="G26" s="96"/>
      <c r="H26" s="202">
        <f t="shared" si="0"/>
        <v>0</v>
      </c>
    </row>
    <row r="27" spans="1:8">
      <c r="A27" s="81"/>
      <c r="B27" s="93">
        <v>2</v>
      </c>
      <c r="C27" s="104" t="s">
        <v>178</v>
      </c>
      <c r="D27" s="95"/>
      <c r="E27" s="96"/>
      <c r="F27" s="96"/>
      <c r="G27" s="96"/>
      <c r="H27" s="202">
        <f t="shared" si="0"/>
        <v>0</v>
      </c>
    </row>
    <row r="28" spans="1:8">
      <c r="A28" s="81"/>
      <c r="B28" s="81"/>
      <c r="C28" s="97" t="s">
        <v>179</v>
      </c>
      <c r="D28" s="95">
        <v>7</v>
      </c>
      <c r="E28" s="135">
        <f>+[2]BS!$D$25</f>
        <v>201440</v>
      </c>
      <c r="F28" s="135">
        <v>245600</v>
      </c>
      <c r="G28" s="135">
        <v>1245110</v>
      </c>
      <c r="H28" s="202">
        <f t="shared" si="0"/>
        <v>2.0144000000000002</v>
      </c>
    </row>
    <row r="29" spans="1:8">
      <c r="A29" s="81"/>
      <c r="B29" s="81"/>
      <c r="C29" s="97" t="s">
        <v>171</v>
      </c>
      <c r="D29" s="95"/>
      <c r="E29" s="96"/>
      <c r="F29" s="96"/>
      <c r="G29" s="96"/>
      <c r="H29" s="202">
        <f t="shared" si="0"/>
        <v>0</v>
      </c>
    </row>
    <row r="30" spans="1:8" hidden="1">
      <c r="A30" s="81"/>
      <c r="B30" s="81"/>
      <c r="C30" s="100" t="s">
        <v>172</v>
      </c>
      <c r="D30" s="95"/>
      <c r="E30" s="96"/>
      <c r="F30" s="96"/>
      <c r="G30" s="96"/>
      <c r="H30" s="202">
        <f t="shared" si="0"/>
        <v>0</v>
      </c>
    </row>
    <row r="31" spans="1:8">
      <c r="A31" s="81"/>
      <c r="B31" s="81"/>
      <c r="C31" s="100" t="s">
        <v>180</v>
      </c>
      <c r="D31" s="95">
        <v>8</v>
      </c>
      <c r="E31" s="135">
        <f>+[2]BS!$D$28</f>
        <v>2218200</v>
      </c>
      <c r="F31" s="135">
        <v>3395256</v>
      </c>
      <c r="G31" s="135">
        <v>2049600</v>
      </c>
      <c r="H31" s="202">
        <f t="shared" si="0"/>
        <v>22.181999999999999</v>
      </c>
    </row>
    <row r="32" spans="1:8">
      <c r="A32" s="81"/>
      <c r="B32" s="81"/>
      <c r="C32" s="100" t="s">
        <v>181</v>
      </c>
      <c r="D32" s="95">
        <v>9</v>
      </c>
      <c r="E32" s="135">
        <f>+[2]BS!$D$29</f>
        <v>68571</v>
      </c>
      <c r="F32" s="135">
        <v>814563</v>
      </c>
      <c r="G32" s="135">
        <v>459050</v>
      </c>
      <c r="H32" s="202">
        <f t="shared" si="0"/>
        <v>0.68571000000000004</v>
      </c>
    </row>
    <row r="33" spans="1:8" ht="30" hidden="1">
      <c r="A33" s="81"/>
      <c r="B33" s="81"/>
      <c r="C33" s="100" t="s">
        <v>182</v>
      </c>
      <c r="D33" s="95"/>
      <c r="E33" s="135"/>
      <c r="F33" s="135"/>
      <c r="G33" s="135"/>
      <c r="H33" s="202">
        <f t="shared" si="0"/>
        <v>0</v>
      </c>
    </row>
    <row r="34" spans="1:8">
      <c r="A34" s="81"/>
      <c r="B34" s="81"/>
      <c r="C34" s="100" t="s">
        <v>183</v>
      </c>
      <c r="D34" s="95">
        <v>10</v>
      </c>
      <c r="E34" s="135">
        <f>+[2]BS!$D$31</f>
        <v>2613638</v>
      </c>
      <c r="F34" s="135">
        <v>2050947</v>
      </c>
      <c r="G34" s="135">
        <v>9941424</v>
      </c>
      <c r="H34" s="202">
        <f t="shared" si="0"/>
        <v>26.136379999999999</v>
      </c>
    </row>
    <row r="35" spans="1:8" hidden="1">
      <c r="A35" s="81"/>
      <c r="B35" s="81"/>
      <c r="C35" s="100" t="s">
        <v>184</v>
      </c>
      <c r="D35" s="95"/>
      <c r="E35" s="96"/>
      <c r="F35" s="96"/>
      <c r="G35" s="96"/>
      <c r="H35" s="202">
        <f t="shared" si="0"/>
        <v>0</v>
      </c>
    </row>
    <row r="36" spans="1:8" hidden="1">
      <c r="A36" s="81"/>
      <c r="B36" s="81"/>
      <c r="C36" s="97" t="s">
        <v>185</v>
      </c>
      <c r="D36" s="95"/>
      <c r="E36" s="96"/>
      <c r="F36" s="96"/>
      <c r="G36" s="96"/>
      <c r="H36" s="202">
        <f t="shared" si="0"/>
        <v>0</v>
      </c>
    </row>
    <row r="37" spans="1:8" hidden="1">
      <c r="A37" s="81"/>
      <c r="B37" s="81"/>
      <c r="C37" s="97" t="s">
        <v>186</v>
      </c>
      <c r="D37" s="95"/>
      <c r="E37" s="96"/>
      <c r="F37" s="96"/>
      <c r="G37" s="96"/>
      <c r="H37" s="202">
        <f t="shared" si="0"/>
        <v>0</v>
      </c>
    </row>
    <row r="38" spans="1:8">
      <c r="A38" s="81"/>
      <c r="B38" s="81"/>
      <c r="C38" s="82"/>
      <c r="D38" s="95"/>
      <c r="E38" s="105"/>
      <c r="F38" s="105"/>
      <c r="G38" s="105"/>
      <c r="H38" s="202">
        <f t="shared" si="0"/>
        <v>0</v>
      </c>
    </row>
    <row r="39" spans="1:8" ht="15.75" thickBot="1">
      <c r="A39" s="81"/>
      <c r="B39" s="106"/>
      <c r="C39" s="107" t="s">
        <v>187</v>
      </c>
      <c r="D39" s="108"/>
      <c r="E39" s="109">
        <f>SUM(E12:E38)</f>
        <v>38126849.5</v>
      </c>
      <c r="F39" s="109">
        <f>SUM(F12:F38)</f>
        <v>39762244</v>
      </c>
      <c r="G39" s="110">
        <f>SUM(G10:G38)</f>
        <v>43000388</v>
      </c>
      <c r="H39" s="202">
        <f t="shared" si="0"/>
        <v>381.26849499999997</v>
      </c>
    </row>
    <row r="40" spans="1:8" ht="15.75" thickTop="1">
      <c r="A40" s="81"/>
      <c r="B40" s="75"/>
      <c r="C40" s="79"/>
      <c r="D40" s="91"/>
      <c r="E40" s="96"/>
      <c r="F40" s="96"/>
      <c r="G40" s="96"/>
      <c r="H40" s="202">
        <f t="shared" si="0"/>
        <v>0</v>
      </c>
    </row>
    <row r="41" spans="1:8">
      <c r="A41" s="81"/>
      <c r="B41" s="93" t="s">
        <v>188</v>
      </c>
      <c r="C41" s="94" t="s">
        <v>189</v>
      </c>
      <c r="D41" s="95"/>
      <c r="E41" s="96"/>
      <c r="F41" s="96"/>
      <c r="G41" s="96"/>
      <c r="H41" s="202">
        <f t="shared" si="0"/>
        <v>0</v>
      </c>
    </row>
    <row r="42" spans="1:8">
      <c r="A42" s="81"/>
      <c r="B42" s="81"/>
      <c r="C42" s="94" t="s">
        <v>190</v>
      </c>
      <c r="D42" s="95"/>
      <c r="E42" s="96"/>
      <c r="F42" s="96"/>
      <c r="G42" s="96"/>
      <c r="H42" s="202">
        <f t="shared" si="0"/>
        <v>0</v>
      </c>
    </row>
    <row r="43" spans="1:8">
      <c r="A43" s="81"/>
      <c r="B43" s="81"/>
      <c r="C43" s="98" t="s">
        <v>191</v>
      </c>
      <c r="D43" s="95">
        <v>11</v>
      </c>
      <c r="E43" s="96">
        <f>+[2]BS!$D$42</f>
        <v>25474000</v>
      </c>
      <c r="F43" s="96">
        <v>25474000</v>
      </c>
      <c r="G43" s="96">
        <v>25474000</v>
      </c>
      <c r="H43" s="202">
        <f t="shared" si="0"/>
        <v>254.74</v>
      </c>
    </row>
    <row r="44" spans="1:8">
      <c r="A44" s="81"/>
      <c r="B44" s="81"/>
      <c r="C44" s="98" t="s">
        <v>192</v>
      </c>
      <c r="D44" s="95">
        <v>12</v>
      </c>
      <c r="E44" s="96">
        <f>+[2]BS!$D$43</f>
        <v>6072026.4600000009</v>
      </c>
      <c r="F44" s="96">
        <v>6616698</v>
      </c>
      <c r="G44" s="96">
        <v>7868685</v>
      </c>
      <c r="H44" s="202">
        <f t="shared" si="0"/>
        <v>60.720264600000007</v>
      </c>
    </row>
    <row r="45" spans="1:8">
      <c r="A45" s="81"/>
      <c r="B45" s="81"/>
      <c r="C45" s="82"/>
      <c r="D45" s="95"/>
      <c r="E45" s="96"/>
      <c r="F45" s="96"/>
      <c r="G45" s="96"/>
      <c r="H45" s="202">
        <f t="shared" si="0"/>
        <v>0</v>
      </c>
    </row>
    <row r="46" spans="1:8">
      <c r="A46" s="81"/>
      <c r="B46" s="81"/>
      <c r="C46" s="94" t="s">
        <v>193</v>
      </c>
      <c r="D46" s="95"/>
      <c r="E46" s="96"/>
      <c r="F46" s="96"/>
      <c r="G46" s="96"/>
      <c r="H46" s="202">
        <f t="shared" si="0"/>
        <v>0</v>
      </c>
    </row>
    <row r="47" spans="1:8">
      <c r="A47" s="81"/>
      <c r="B47" s="93">
        <v>1</v>
      </c>
      <c r="C47" s="94" t="s">
        <v>194</v>
      </c>
      <c r="D47" s="95"/>
      <c r="E47" s="96"/>
      <c r="F47" s="96"/>
      <c r="G47" s="96"/>
      <c r="H47" s="202">
        <f t="shared" si="0"/>
        <v>0</v>
      </c>
    </row>
    <row r="48" spans="1:8">
      <c r="A48" s="81"/>
      <c r="B48" s="81"/>
      <c r="C48" s="98" t="s">
        <v>195</v>
      </c>
      <c r="D48" s="95"/>
      <c r="E48" s="96"/>
      <c r="F48" s="96"/>
      <c r="G48" s="96"/>
      <c r="H48" s="202">
        <f t="shared" si="0"/>
        <v>0</v>
      </c>
    </row>
    <row r="49" spans="1:9">
      <c r="A49" s="81"/>
      <c r="B49" s="81"/>
      <c r="C49" s="99" t="s">
        <v>196</v>
      </c>
      <c r="D49" s="95">
        <v>13</v>
      </c>
      <c r="E49" s="96">
        <v>0</v>
      </c>
      <c r="F49" s="96">
        <v>240913</v>
      </c>
      <c r="G49" s="96">
        <v>534057</v>
      </c>
      <c r="H49" s="202">
        <f t="shared" si="0"/>
        <v>0</v>
      </c>
    </row>
    <row r="50" spans="1:9" hidden="1">
      <c r="A50" s="81"/>
      <c r="B50" s="81"/>
      <c r="C50" s="99" t="s">
        <v>197</v>
      </c>
      <c r="D50" s="95"/>
      <c r="E50" s="96"/>
      <c r="F50" s="96"/>
      <c r="G50" s="96"/>
      <c r="H50" s="202">
        <f t="shared" si="0"/>
        <v>0</v>
      </c>
    </row>
    <row r="51" spans="1:9" ht="33.75" hidden="1" customHeight="1">
      <c r="A51" s="81"/>
      <c r="B51" s="81"/>
      <c r="C51" s="111" t="s">
        <v>198</v>
      </c>
      <c r="D51" s="95"/>
      <c r="E51" s="96"/>
      <c r="F51" s="96"/>
      <c r="G51" s="96"/>
      <c r="H51" s="202">
        <f t="shared" si="0"/>
        <v>0</v>
      </c>
    </row>
    <row r="52" spans="1:9" hidden="1">
      <c r="A52" s="81"/>
      <c r="B52" s="81"/>
      <c r="C52" s="98" t="s">
        <v>199</v>
      </c>
      <c r="D52" s="95"/>
      <c r="E52" s="96"/>
      <c r="F52" s="96"/>
      <c r="G52" s="96"/>
      <c r="H52" s="202">
        <f t="shared" si="0"/>
        <v>0</v>
      </c>
    </row>
    <row r="53" spans="1:9" ht="16.5" hidden="1" customHeight="1">
      <c r="A53" s="81"/>
      <c r="B53" s="81"/>
      <c r="C53" s="112" t="s">
        <v>200</v>
      </c>
      <c r="D53" s="95"/>
      <c r="E53" s="96"/>
      <c r="F53" s="96"/>
      <c r="G53" s="96"/>
      <c r="H53" s="202">
        <f t="shared" si="0"/>
        <v>0</v>
      </c>
    </row>
    <row r="54" spans="1:9" hidden="1">
      <c r="A54" s="81"/>
      <c r="B54" s="81"/>
      <c r="C54" s="97" t="s">
        <v>201</v>
      </c>
      <c r="D54" s="95"/>
      <c r="E54" s="96"/>
      <c r="F54" s="96"/>
      <c r="G54" s="96"/>
      <c r="H54" s="202">
        <f t="shared" si="0"/>
        <v>0</v>
      </c>
    </row>
    <row r="55" spans="1:9">
      <c r="A55" s="81"/>
      <c r="B55" s="81"/>
      <c r="C55" s="82"/>
      <c r="D55" s="95"/>
      <c r="E55" s="96"/>
      <c r="F55" s="96"/>
      <c r="G55" s="96"/>
      <c r="H55" s="202">
        <f t="shared" si="0"/>
        <v>0</v>
      </c>
    </row>
    <row r="56" spans="1:9">
      <c r="A56" s="81"/>
      <c r="B56" s="93">
        <v>2</v>
      </c>
      <c r="C56" s="94" t="s">
        <v>202</v>
      </c>
      <c r="D56" s="95"/>
      <c r="E56" s="96"/>
      <c r="F56" s="96"/>
      <c r="G56" s="96"/>
      <c r="H56" s="202">
        <f t="shared" si="0"/>
        <v>0</v>
      </c>
    </row>
    <row r="57" spans="1:9">
      <c r="A57" s="81"/>
      <c r="B57" s="81"/>
      <c r="C57" s="98" t="s">
        <v>195</v>
      </c>
      <c r="D57" s="95"/>
      <c r="E57" s="96"/>
      <c r="F57" s="96"/>
      <c r="G57" s="96"/>
      <c r="H57" s="202">
        <f t="shared" si="0"/>
        <v>0</v>
      </c>
    </row>
    <row r="58" spans="1:9" hidden="1">
      <c r="A58" s="81"/>
      <c r="B58" s="81"/>
      <c r="C58" s="99" t="s">
        <v>196</v>
      </c>
      <c r="D58" s="95"/>
      <c r="E58" s="96"/>
      <c r="F58" s="96"/>
      <c r="G58" s="96"/>
      <c r="H58" s="202">
        <f t="shared" si="0"/>
        <v>0</v>
      </c>
    </row>
    <row r="59" spans="1:9">
      <c r="A59" s="81"/>
      <c r="B59" s="81"/>
      <c r="C59" s="99" t="s">
        <v>197</v>
      </c>
      <c r="D59" s="95">
        <v>14</v>
      </c>
      <c r="E59" s="96"/>
      <c r="F59" s="96"/>
      <c r="G59" s="96">
        <v>2659000</v>
      </c>
      <c r="H59" s="202">
        <f t="shared" si="0"/>
        <v>0</v>
      </c>
    </row>
    <row r="60" spans="1:9">
      <c r="A60" s="81"/>
      <c r="B60" s="81"/>
      <c r="C60" s="171" t="s">
        <v>250</v>
      </c>
      <c r="D60" s="95"/>
      <c r="E60" s="96">
        <v>115900</v>
      </c>
      <c r="F60" s="96">
        <v>0</v>
      </c>
      <c r="G60" s="96"/>
      <c r="H60" s="202">
        <f t="shared" si="0"/>
        <v>1.159</v>
      </c>
    </row>
    <row r="61" spans="1:9">
      <c r="A61" s="81"/>
      <c r="B61" s="81"/>
      <c r="C61" s="171" t="s">
        <v>251</v>
      </c>
      <c r="D61" s="95"/>
      <c r="E61" s="96">
        <v>2356503</v>
      </c>
      <c r="F61" s="96">
        <v>2497315</v>
      </c>
      <c r="G61" s="96"/>
      <c r="H61" s="202">
        <f t="shared" si="0"/>
        <v>23.56503</v>
      </c>
      <c r="I61" s="202">
        <f>H60+H61</f>
        <v>24.724029999999999</v>
      </c>
    </row>
    <row r="62" spans="1:9">
      <c r="A62" s="81"/>
      <c r="B62" s="81"/>
      <c r="C62" s="100" t="s">
        <v>203</v>
      </c>
      <c r="D62" s="95">
        <v>15</v>
      </c>
      <c r="E62" s="96">
        <v>4108420</v>
      </c>
      <c r="F62" s="96">
        <v>4933318</v>
      </c>
      <c r="G62" s="96">
        <f>6458146+6500</f>
        <v>6464646</v>
      </c>
      <c r="H62" s="202">
        <f t="shared" si="0"/>
        <v>41.084200000000003</v>
      </c>
    </row>
    <row r="63" spans="1:9" hidden="1">
      <c r="A63" s="81"/>
      <c r="B63" s="81"/>
      <c r="C63" s="97" t="s">
        <v>204</v>
      </c>
      <c r="D63" s="95"/>
      <c r="E63" s="96"/>
      <c r="F63" s="96"/>
      <c r="G63" s="96"/>
      <c r="H63" s="202">
        <f t="shared" si="0"/>
        <v>0</v>
      </c>
    </row>
    <row r="64" spans="1:9" hidden="1">
      <c r="A64" s="81"/>
      <c r="B64" s="81"/>
      <c r="C64" s="98" t="s">
        <v>205</v>
      </c>
      <c r="D64" s="95"/>
      <c r="E64" s="96"/>
      <c r="F64" s="96"/>
      <c r="G64" s="96"/>
      <c r="H64" s="202">
        <f t="shared" si="0"/>
        <v>0</v>
      </c>
    </row>
    <row r="65" spans="1:8" hidden="1">
      <c r="A65" s="81"/>
      <c r="B65" s="81"/>
      <c r="C65" s="97" t="s">
        <v>206</v>
      </c>
      <c r="D65" s="95"/>
      <c r="E65" s="96"/>
      <c r="F65" s="96"/>
      <c r="G65" s="96"/>
      <c r="H65" s="202">
        <f t="shared" si="0"/>
        <v>0</v>
      </c>
    </row>
    <row r="66" spans="1:8">
      <c r="A66" s="81"/>
      <c r="B66" s="113"/>
      <c r="C66" s="114"/>
      <c r="D66" s="115"/>
      <c r="E66" s="96"/>
      <c r="F66" s="96"/>
      <c r="G66" s="96"/>
      <c r="H66" s="202">
        <f t="shared" si="0"/>
        <v>0</v>
      </c>
    </row>
    <row r="67" spans="1:8" ht="15.75" thickBot="1">
      <c r="A67" s="81"/>
      <c r="B67" s="106"/>
      <c r="C67" s="116" t="s">
        <v>207</v>
      </c>
      <c r="D67" s="108"/>
      <c r="E67" s="110">
        <f>SUM(E41:E66)</f>
        <v>38126849.460000001</v>
      </c>
      <c r="F67" s="110">
        <f>SUM(F41:F66)</f>
        <v>39762244</v>
      </c>
      <c r="G67" s="110">
        <f>SUM(G41:G66)</f>
        <v>43000388</v>
      </c>
      <c r="H67" s="202">
        <f t="shared" si="0"/>
        <v>381.2684946</v>
      </c>
    </row>
    <row r="68" spans="1:8" ht="15.75" thickTop="1">
      <c r="A68" s="81"/>
      <c r="B68" s="83"/>
      <c r="C68" s="83"/>
      <c r="D68" s="84"/>
      <c r="E68" s="85"/>
      <c r="F68" s="85"/>
      <c r="G68" s="82"/>
    </row>
    <row r="69" spans="1:8">
      <c r="A69" s="81"/>
      <c r="B69" s="83"/>
      <c r="C69" s="83"/>
      <c r="D69" s="84"/>
      <c r="E69" s="192" t="s">
        <v>158</v>
      </c>
      <c r="F69" s="192"/>
      <c r="G69" s="167"/>
    </row>
    <row r="70" spans="1:8">
      <c r="A70" s="81"/>
      <c r="B70" s="83"/>
      <c r="C70" s="83"/>
      <c r="D70" s="84"/>
      <c r="E70" s="169"/>
      <c r="F70" s="170"/>
    </row>
    <row r="71" spans="1:8">
      <c r="A71" s="81"/>
      <c r="B71" s="83"/>
      <c r="C71" s="83"/>
      <c r="D71" s="84"/>
      <c r="E71" s="169"/>
      <c r="F71" s="170"/>
    </row>
    <row r="72" spans="1:8">
      <c r="A72" s="81"/>
      <c r="B72" s="83"/>
      <c r="C72" s="83"/>
      <c r="D72" s="84"/>
      <c r="E72" s="169"/>
      <c r="F72" s="170"/>
    </row>
    <row r="73" spans="1:8">
      <c r="A73" s="81"/>
      <c r="B73" s="83"/>
      <c r="C73" s="83"/>
      <c r="D73" s="84"/>
      <c r="E73" s="169"/>
      <c r="F73" s="170"/>
    </row>
    <row r="74" spans="1:8">
      <c r="A74" s="81"/>
      <c r="B74" s="83"/>
      <c r="C74" s="83"/>
      <c r="D74" s="84"/>
      <c r="E74" s="192" t="s">
        <v>230</v>
      </c>
      <c r="F74" s="192"/>
      <c r="G74" s="167"/>
    </row>
    <row r="75" spans="1:8">
      <c r="A75" s="81"/>
      <c r="B75" s="83"/>
      <c r="C75" s="42" t="s">
        <v>160</v>
      </c>
      <c r="D75" s="84"/>
      <c r="E75" s="192" t="s">
        <v>232</v>
      </c>
      <c r="F75" s="192"/>
      <c r="G75" s="167"/>
    </row>
    <row r="76" spans="1:8">
      <c r="A76" s="113"/>
      <c r="B76" s="117"/>
      <c r="C76" s="141" t="s">
        <v>239</v>
      </c>
      <c r="D76" s="118"/>
      <c r="E76" s="192" t="s">
        <v>231</v>
      </c>
      <c r="F76" s="192"/>
      <c r="G76" s="167"/>
    </row>
  </sheetData>
  <mergeCells count="9">
    <mergeCell ref="B2:G2"/>
    <mergeCell ref="B6:G6"/>
    <mergeCell ref="B4:G4"/>
    <mergeCell ref="B3:G3"/>
    <mergeCell ref="E69:F69"/>
    <mergeCell ref="E74:F74"/>
    <mergeCell ref="E75:F75"/>
    <mergeCell ref="E76:F76"/>
    <mergeCell ref="B8:C8"/>
  </mergeCells>
  <pageMargins left="0.17" right="0.2" top="0.45" bottom="0.46" header="0.3" footer="0.22"/>
  <pageSetup scale="86" orientation="portrait" horizontalDpi="300" verticalDpi="300" r:id="rId1"/>
</worksheet>
</file>

<file path=xl/worksheets/sheet5.xml><?xml version="1.0" encoding="utf-8"?>
<worksheet xmlns="http://schemas.openxmlformats.org/spreadsheetml/2006/main" xmlns:r="http://schemas.openxmlformats.org/officeDocument/2006/relationships">
  <dimension ref="A3:E27"/>
  <sheetViews>
    <sheetView view="pageBreakPreview" topLeftCell="A16" zoomScaleSheetLayoutView="100" workbookViewId="0">
      <selection activeCell="C35" sqref="C35"/>
    </sheetView>
  </sheetViews>
  <sheetFormatPr defaultRowHeight="15"/>
  <cols>
    <col min="1" max="1" width="3.42578125" style="41" customWidth="1"/>
    <col min="2" max="2" width="50" style="42" customWidth="1"/>
    <col min="3" max="3" width="18.5703125" style="41" customWidth="1"/>
    <col min="4" max="4" width="24.7109375" style="41" customWidth="1"/>
    <col min="5" max="5" width="17.7109375" style="41" customWidth="1"/>
    <col min="6" max="16384" width="9.140625" style="41"/>
  </cols>
  <sheetData>
    <row r="3" spans="1:5" s="124" customFormat="1" ht="35.25" customHeight="1">
      <c r="A3" s="123" t="s">
        <v>15</v>
      </c>
      <c r="B3" s="198" t="s">
        <v>208</v>
      </c>
      <c r="C3" s="198"/>
      <c r="D3" s="198"/>
      <c r="E3" s="148"/>
    </row>
    <row r="4" spans="1:5">
      <c r="A4" s="43"/>
    </row>
    <row r="5" spans="1:5" s="125" customFormat="1" ht="28.5">
      <c r="B5" s="71" t="s">
        <v>14</v>
      </c>
      <c r="C5" s="155" t="s">
        <v>243</v>
      </c>
      <c r="D5" s="155" t="s">
        <v>244</v>
      </c>
      <c r="E5" s="133"/>
    </row>
    <row r="6" spans="1:5">
      <c r="A6" s="43"/>
      <c r="B6" s="126" t="s">
        <v>210</v>
      </c>
      <c r="C6" s="166">
        <f>'Qtr Mar 2020'!F36</f>
        <v>-1938548.75</v>
      </c>
      <c r="D6" s="166">
        <f>'Qtr Mar 2020'!I36</f>
        <v>-1251987</v>
      </c>
      <c r="E6" s="134"/>
    </row>
    <row r="7" spans="1:5" ht="30" hidden="1">
      <c r="A7" s="43"/>
      <c r="B7" s="128" t="s">
        <v>211</v>
      </c>
      <c r="C7" s="166"/>
      <c r="D7" s="166"/>
      <c r="E7" s="134"/>
    </row>
    <row r="8" spans="1:5" ht="45" hidden="1">
      <c r="A8" s="43"/>
      <c r="B8" s="128" t="s">
        <v>212</v>
      </c>
      <c r="C8" s="166"/>
      <c r="D8" s="166"/>
      <c r="E8" s="134"/>
    </row>
    <row r="9" spans="1:5" hidden="1">
      <c r="A9" s="43"/>
      <c r="B9" s="128" t="s">
        <v>213</v>
      </c>
      <c r="C9" s="166"/>
      <c r="D9" s="166"/>
      <c r="E9" s="134"/>
    </row>
    <row r="10" spans="1:5">
      <c r="A10" s="43"/>
      <c r="B10" s="126" t="s">
        <v>214</v>
      </c>
      <c r="C10" s="166">
        <f>C6</f>
        <v>-1938548.75</v>
      </c>
      <c r="D10" s="166">
        <f t="shared" ref="D10" si="0">D6</f>
        <v>-1251987</v>
      </c>
      <c r="E10" s="134"/>
    </row>
    <row r="11" spans="1:5">
      <c r="A11" s="43"/>
      <c r="B11" s="128" t="s">
        <v>215</v>
      </c>
      <c r="C11" s="127">
        <v>0</v>
      </c>
      <c r="D11" s="127">
        <v>0</v>
      </c>
      <c r="E11" s="134"/>
    </row>
    <row r="12" spans="1:5" ht="29.25">
      <c r="A12" s="43"/>
      <c r="B12" s="126" t="s">
        <v>216</v>
      </c>
      <c r="C12" s="127">
        <v>0</v>
      </c>
      <c r="D12" s="127">
        <v>0</v>
      </c>
      <c r="E12" s="134"/>
    </row>
    <row r="13" spans="1:5">
      <c r="A13" s="43"/>
    </row>
    <row r="14" spans="1:5">
      <c r="A14" s="43"/>
    </row>
    <row r="15" spans="1:5" s="124" customFormat="1" ht="15.75" customHeight="1">
      <c r="A15" s="123" t="s">
        <v>23</v>
      </c>
      <c r="B15" s="198" t="s">
        <v>217</v>
      </c>
      <c r="C15" s="198"/>
      <c r="D15" s="198"/>
      <c r="E15" s="148"/>
    </row>
    <row r="17" spans="2:5" s="43" customFormat="1" ht="57">
      <c r="B17" s="71" t="s">
        <v>14</v>
      </c>
      <c r="C17" s="71" t="s">
        <v>245</v>
      </c>
    </row>
    <row r="18" spans="2:5">
      <c r="B18" s="126" t="s">
        <v>219</v>
      </c>
      <c r="C18" s="127">
        <f>'Qtr Mar 2020'!I47</f>
        <v>23000000</v>
      </c>
    </row>
    <row r="19" spans="2:5">
      <c r="B19" s="126" t="s">
        <v>220</v>
      </c>
      <c r="C19" s="127">
        <f>C18</f>
        <v>23000000</v>
      </c>
    </row>
    <row r="21" spans="2:5">
      <c r="C21" s="182" t="s">
        <v>158</v>
      </c>
      <c r="D21" s="182"/>
      <c r="E21" s="182"/>
    </row>
    <row r="22" spans="2:5">
      <c r="C22" s="164"/>
      <c r="D22" s="164"/>
      <c r="E22" s="164"/>
    </row>
    <row r="25" spans="2:5">
      <c r="C25" s="182" t="s">
        <v>230</v>
      </c>
      <c r="D25" s="182"/>
      <c r="E25" s="182"/>
    </row>
    <row r="26" spans="2:5">
      <c r="B26" s="42" t="s">
        <v>160</v>
      </c>
      <c r="C26" s="182" t="s">
        <v>232</v>
      </c>
      <c r="D26" s="182"/>
      <c r="E26" s="182"/>
    </row>
    <row r="27" spans="2:5">
      <c r="B27" s="141" t="s">
        <v>239</v>
      </c>
      <c r="C27" s="182" t="s">
        <v>231</v>
      </c>
      <c r="D27" s="182"/>
      <c r="E27" s="182"/>
    </row>
  </sheetData>
  <mergeCells count="6">
    <mergeCell ref="C25:E25"/>
    <mergeCell ref="C26:E26"/>
    <mergeCell ref="C27:E27"/>
    <mergeCell ref="B3:D3"/>
    <mergeCell ref="B15:D15"/>
    <mergeCell ref="C21:E21"/>
  </mergeCells>
  <pageMargins left="0.7" right="0.7" top="0.75" bottom="0.75" header="0.3" footer="0.3"/>
  <pageSetup scale="93" orientation="portrait" r:id="rId1"/>
</worksheet>
</file>

<file path=xl/worksheets/sheet6.xml><?xml version="1.0" encoding="utf-8"?>
<worksheet xmlns="http://schemas.openxmlformats.org/spreadsheetml/2006/main" xmlns:r="http://schemas.openxmlformats.org/officeDocument/2006/relationships">
  <sheetPr>
    <pageSetUpPr fitToPage="1"/>
  </sheetPr>
  <dimension ref="A2:J73"/>
  <sheetViews>
    <sheetView zoomScale="80" zoomScaleNormal="80" workbookViewId="0">
      <selection activeCell="G11" sqref="G11"/>
    </sheetView>
  </sheetViews>
  <sheetFormatPr defaultRowHeight="15"/>
  <cols>
    <col min="1" max="1" width="3.7109375" style="41" customWidth="1"/>
    <col min="2" max="2" width="41.140625" style="42" customWidth="1"/>
    <col min="3" max="8" width="17.28515625" style="41" customWidth="1"/>
    <col min="9" max="16384" width="9.140625" style="41"/>
  </cols>
  <sheetData>
    <row r="2" spans="1:10" ht="15.75">
      <c r="A2" s="191" t="s">
        <v>79</v>
      </c>
      <c r="B2" s="191"/>
      <c r="C2" s="191"/>
      <c r="D2" s="191"/>
      <c r="E2" s="191"/>
      <c r="F2" s="191"/>
      <c r="G2" s="191"/>
      <c r="H2" s="191"/>
    </row>
    <row r="3" spans="1:10" ht="15.75">
      <c r="A3" s="191" t="s">
        <v>91</v>
      </c>
      <c r="B3" s="191"/>
      <c r="C3" s="191"/>
      <c r="D3" s="191"/>
      <c r="E3" s="191"/>
      <c r="F3" s="191"/>
      <c r="G3" s="191"/>
      <c r="H3" s="191"/>
    </row>
    <row r="4" spans="1:10" ht="15.75">
      <c r="A4" s="69"/>
      <c r="B4" s="70"/>
      <c r="C4" s="69"/>
      <c r="D4" s="69"/>
      <c r="E4" s="69"/>
      <c r="F4" s="69"/>
      <c r="G4" s="69"/>
      <c r="H4" s="69"/>
    </row>
    <row r="5" spans="1:10" ht="15.75" hidden="1">
      <c r="A5" s="191" t="s">
        <v>221</v>
      </c>
      <c r="B5" s="191"/>
      <c r="C5" s="191"/>
      <c r="D5" s="191"/>
      <c r="E5" s="191"/>
      <c r="F5" s="191"/>
      <c r="G5" s="191"/>
      <c r="H5" s="191"/>
    </row>
    <row r="6" spans="1:10" ht="15.75" hidden="1">
      <c r="A6" s="69"/>
      <c r="B6" s="70"/>
      <c r="C6" s="69"/>
      <c r="D6" s="69"/>
      <c r="E6" s="69"/>
      <c r="F6" s="69"/>
      <c r="G6" s="69"/>
      <c r="H6" s="69"/>
    </row>
    <row r="7" spans="1:10" ht="15.75">
      <c r="A7" s="69"/>
      <c r="B7" s="70"/>
      <c r="C7" s="69"/>
      <c r="D7" s="69"/>
      <c r="E7" s="69"/>
      <c r="F7" s="69"/>
      <c r="G7" s="199" t="s">
        <v>34</v>
      </c>
      <c r="H7" s="199"/>
    </row>
    <row r="8" spans="1:10" ht="15.75">
      <c r="A8" s="191" t="s">
        <v>222</v>
      </c>
      <c r="B8" s="191"/>
      <c r="C8" s="191"/>
      <c r="D8" s="191"/>
      <c r="E8" s="191"/>
      <c r="F8" s="191"/>
      <c r="G8" s="191"/>
      <c r="H8" s="191"/>
    </row>
    <row r="9" spans="1:10" ht="15.75">
      <c r="A9" s="129"/>
      <c r="B9" s="129"/>
      <c r="C9" s="129"/>
      <c r="D9" s="129"/>
      <c r="E9" s="129"/>
      <c r="F9" s="129"/>
      <c r="G9" s="129"/>
      <c r="H9" s="129"/>
    </row>
    <row r="10" spans="1:10" s="43" customFormat="1" ht="42.75">
      <c r="A10" s="185" t="s">
        <v>14</v>
      </c>
      <c r="B10" s="186"/>
      <c r="C10" s="71" t="s">
        <v>107</v>
      </c>
      <c r="D10" s="71" t="s">
        <v>109</v>
      </c>
      <c r="E10" s="71" t="s">
        <v>108</v>
      </c>
      <c r="F10" s="71" t="s">
        <v>107</v>
      </c>
      <c r="G10" s="71" t="s">
        <v>107</v>
      </c>
      <c r="H10" s="71" t="s">
        <v>112</v>
      </c>
      <c r="J10" s="61"/>
    </row>
    <row r="11" spans="1:10">
      <c r="A11" s="187"/>
      <c r="B11" s="188"/>
      <c r="C11" s="72" t="s">
        <v>110</v>
      </c>
      <c r="D11" s="72" t="s">
        <v>113</v>
      </c>
      <c r="E11" s="72" t="s">
        <v>223</v>
      </c>
      <c r="F11" s="72" t="s">
        <v>110</v>
      </c>
      <c r="G11" s="72" t="s">
        <v>223</v>
      </c>
      <c r="H11" s="72" t="s">
        <v>113</v>
      </c>
    </row>
    <row r="12" spans="1:10">
      <c r="A12" s="189"/>
      <c r="B12" s="190"/>
      <c r="C12" s="72" t="s">
        <v>114</v>
      </c>
      <c r="D12" s="72" t="s">
        <v>2</v>
      </c>
      <c r="E12" s="72" t="s">
        <v>114</v>
      </c>
      <c r="F12" s="72" t="s">
        <v>114</v>
      </c>
      <c r="G12" s="72" t="s">
        <v>114</v>
      </c>
      <c r="H12" s="72" t="s">
        <v>2</v>
      </c>
    </row>
    <row r="13" spans="1:10">
      <c r="A13" s="44"/>
      <c r="B13" s="45"/>
      <c r="C13" s="46"/>
      <c r="D13" s="46"/>
      <c r="E13" s="46"/>
      <c r="F13" s="46"/>
      <c r="G13" s="46"/>
      <c r="H13" s="46"/>
    </row>
    <row r="14" spans="1:10">
      <c r="A14" s="47">
        <v>1</v>
      </c>
      <c r="B14" s="45" t="s">
        <v>115</v>
      </c>
      <c r="C14" s="57"/>
      <c r="D14" s="57"/>
      <c r="E14" s="57"/>
      <c r="F14" s="57"/>
      <c r="G14" s="57"/>
      <c r="H14" s="57"/>
    </row>
    <row r="15" spans="1:10">
      <c r="A15" s="49" t="s">
        <v>122</v>
      </c>
      <c r="B15" s="45" t="s">
        <v>120</v>
      </c>
      <c r="C15" s="48">
        <v>0</v>
      </c>
      <c r="D15" s="48">
        <v>0</v>
      </c>
      <c r="E15" s="48">
        <v>365000</v>
      </c>
      <c r="F15" s="48">
        <v>0</v>
      </c>
      <c r="G15" s="48">
        <f>E15</f>
        <v>365000</v>
      </c>
      <c r="H15" s="48">
        <v>6739895</v>
      </c>
    </row>
    <row r="16" spans="1:10">
      <c r="A16" s="49" t="s">
        <v>123</v>
      </c>
      <c r="B16" s="45" t="s">
        <v>121</v>
      </c>
      <c r="C16" s="48">
        <v>0</v>
      </c>
      <c r="D16" s="48">
        <v>0</v>
      </c>
      <c r="E16" s="48">
        <v>0</v>
      </c>
      <c r="F16" s="48">
        <v>0</v>
      </c>
      <c r="G16" s="48">
        <v>0</v>
      </c>
      <c r="H16" s="48">
        <v>0</v>
      </c>
    </row>
    <row r="17" spans="1:8" ht="15.75" thickBot="1">
      <c r="A17" s="58"/>
      <c r="B17" s="59" t="s">
        <v>116</v>
      </c>
      <c r="C17" s="60">
        <f t="shared" ref="C17:H17" si="0">C15+C16</f>
        <v>0</v>
      </c>
      <c r="D17" s="60">
        <f t="shared" si="0"/>
        <v>0</v>
      </c>
      <c r="E17" s="60">
        <f t="shared" si="0"/>
        <v>365000</v>
      </c>
      <c r="F17" s="60">
        <f t="shared" si="0"/>
        <v>0</v>
      </c>
      <c r="G17" s="60">
        <f t="shared" si="0"/>
        <v>365000</v>
      </c>
      <c r="H17" s="60">
        <f t="shared" si="0"/>
        <v>6739895</v>
      </c>
    </row>
    <row r="18" spans="1:8" ht="15.75" thickTop="1">
      <c r="A18" s="44"/>
      <c r="B18" s="45" t="s">
        <v>117</v>
      </c>
      <c r="C18" s="48">
        <v>149957</v>
      </c>
      <c r="D18" s="48">
        <v>149404</v>
      </c>
      <c r="E18" s="48">
        <v>137210</v>
      </c>
      <c r="F18" s="48">
        <f>C18</f>
        <v>149957</v>
      </c>
      <c r="G18" s="48">
        <f>E18</f>
        <v>137210</v>
      </c>
      <c r="H18" s="48">
        <v>376625</v>
      </c>
    </row>
    <row r="19" spans="1:8">
      <c r="A19" s="44"/>
      <c r="B19" s="45"/>
      <c r="C19" s="48"/>
      <c r="D19" s="48"/>
      <c r="E19" s="48"/>
      <c r="F19" s="48"/>
      <c r="G19" s="48"/>
      <c r="H19" s="48"/>
    </row>
    <row r="20" spans="1:8" ht="15.75" thickBot="1">
      <c r="A20" s="58"/>
      <c r="B20" s="73" t="s">
        <v>118</v>
      </c>
      <c r="C20" s="60">
        <f>C17+C18</f>
        <v>149957</v>
      </c>
      <c r="D20" s="60">
        <f t="shared" ref="D20:H20" si="1">D17+D18</f>
        <v>149404</v>
      </c>
      <c r="E20" s="60">
        <f t="shared" si="1"/>
        <v>502210</v>
      </c>
      <c r="F20" s="60">
        <f t="shared" si="1"/>
        <v>149957</v>
      </c>
      <c r="G20" s="60">
        <f t="shared" si="1"/>
        <v>502210</v>
      </c>
      <c r="H20" s="60">
        <f t="shared" si="1"/>
        <v>7116520</v>
      </c>
    </row>
    <row r="21" spans="1:8" ht="15.75" thickTop="1">
      <c r="A21" s="44"/>
      <c r="B21" s="45"/>
      <c r="C21" s="48"/>
      <c r="D21" s="48"/>
      <c r="E21" s="48"/>
      <c r="F21" s="48"/>
      <c r="G21" s="48"/>
      <c r="H21" s="48"/>
    </row>
    <row r="22" spans="1:8">
      <c r="A22" s="47">
        <v>2</v>
      </c>
      <c r="B22" s="55" t="s">
        <v>119</v>
      </c>
      <c r="C22" s="48"/>
      <c r="D22" s="48"/>
      <c r="E22" s="48"/>
      <c r="F22" s="48"/>
      <c r="G22" s="48"/>
      <c r="H22" s="48"/>
    </row>
    <row r="23" spans="1:8">
      <c r="A23" s="49" t="s">
        <v>122</v>
      </c>
      <c r="B23" s="45" t="s">
        <v>124</v>
      </c>
      <c r="C23" s="48">
        <v>0</v>
      </c>
      <c r="D23" s="48">
        <v>0</v>
      </c>
      <c r="E23" s="48">
        <v>0</v>
      </c>
      <c r="F23" s="48">
        <v>0</v>
      </c>
      <c r="G23" s="48">
        <v>0</v>
      </c>
      <c r="H23" s="48">
        <v>0</v>
      </c>
    </row>
    <row r="24" spans="1:8">
      <c r="A24" s="49" t="s">
        <v>123</v>
      </c>
      <c r="B24" s="45" t="s">
        <v>125</v>
      </c>
      <c r="C24" s="48">
        <v>0</v>
      </c>
      <c r="D24" s="48">
        <v>401900</v>
      </c>
      <c r="E24" s="48">
        <v>609660</v>
      </c>
      <c r="F24" s="48">
        <v>0</v>
      </c>
      <c r="G24" s="48">
        <v>609660</v>
      </c>
      <c r="H24" s="48">
        <v>1314662</v>
      </c>
    </row>
    <row r="25" spans="1:8" ht="45">
      <c r="A25" s="49" t="s">
        <v>151</v>
      </c>
      <c r="B25" s="45" t="s">
        <v>126</v>
      </c>
      <c r="C25" s="48"/>
      <c r="D25" s="48">
        <v>-401900</v>
      </c>
      <c r="E25" s="48">
        <v>0</v>
      </c>
      <c r="F25" s="48">
        <v>0</v>
      </c>
      <c r="G25" s="48">
        <v>0</v>
      </c>
      <c r="H25" s="48">
        <v>4539890</v>
      </c>
    </row>
    <row r="26" spans="1:8">
      <c r="A26" s="49" t="s">
        <v>152</v>
      </c>
      <c r="B26" s="45" t="s">
        <v>127</v>
      </c>
      <c r="C26" s="48">
        <v>205500</v>
      </c>
      <c r="D26" s="48">
        <v>205500</v>
      </c>
      <c r="E26" s="48">
        <v>205500</v>
      </c>
      <c r="F26" s="48">
        <v>205500</v>
      </c>
      <c r="G26" s="48">
        <v>205500</v>
      </c>
      <c r="H26" s="48">
        <v>822000</v>
      </c>
    </row>
    <row r="27" spans="1:8">
      <c r="A27" s="49" t="s">
        <v>153</v>
      </c>
      <c r="B27" s="45" t="s">
        <v>128</v>
      </c>
      <c r="C27" s="48">
        <v>20436</v>
      </c>
      <c r="D27" s="48">
        <v>22075</v>
      </c>
      <c r="E27" s="48">
        <v>26744</v>
      </c>
      <c r="F27" s="48">
        <v>20436</v>
      </c>
      <c r="G27" s="48">
        <v>26744</v>
      </c>
      <c r="H27" s="48">
        <v>0</v>
      </c>
    </row>
    <row r="28" spans="1:8">
      <c r="A28" s="49" t="s">
        <v>154</v>
      </c>
      <c r="B28" s="45" t="s">
        <v>129</v>
      </c>
      <c r="C28" s="48">
        <v>0</v>
      </c>
      <c r="D28" s="48">
        <v>182721</v>
      </c>
      <c r="E28" s="48">
        <v>88891</v>
      </c>
      <c r="F28" s="48">
        <v>0</v>
      </c>
      <c r="G28" s="48">
        <v>88891</v>
      </c>
      <c r="H28" s="48">
        <v>543377</v>
      </c>
    </row>
    <row r="29" spans="1:8">
      <c r="A29" s="49" t="s">
        <v>155</v>
      </c>
      <c r="B29" s="45" t="s">
        <v>130</v>
      </c>
      <c r="C29" s="48">
        <v>24162</v>
      </c>
      <c r="D29" s="48">
        <v>40929</v>
      </c>
      <c r="E29" s="48">
        <v>243798</v>
      </c>
      <c r="F29" s="48">
        <v>24162</v>
      </c>
      <c r="G29" s="48">
        <v>243798</v>
      </c>
      <c r="H29" s="48">
        <v>360503</v>
      </c>
    </row>
    <row r="30" spans="1:8">
      <c r="A30" s="49"/>
      <c r="B30" s="45"/>
      <c r="C30" s="48"/>
      <c r="D30" s="48"/>
      <c r="E30" s="48"/>
      <c r="F30" s="48"/>
      <c r="G30" s="48"/>
      <c r="H30" s="48"/>
    </row>
    <row r="31" spans="1:8" ht="15.75" thickBot="1">
      <c r="A31" s="63"/>
      <c r="B31" s="73" t="s">
        <v>131</v>
      </c>
      <c r="C31" s="60">
        <f>SUM(C23:C30)</f>
        <v>250098</v>
      </c>
      <c r="D31" s="60">
        <f t="shared" ref="D31:H31" si="2">SUM(D23:D30)</f>
        <v>451225</v>
      </c>
      <c r="E31" s="60">
        <f t="shared" si="2"/>
        <v>1174593</v>
      </c>
      <c r="F31" s="60">
        <f t="shared" si="2"/>
        <v>250098</v>
      </c>
      <c r="G31" s="60">
        <f t="shared" si="2"/>
        <v>1174593</v>
      </c>
      <c r="H31" s="60">
        <f t="shared" si="2"/>
        <v>7580432</v>
      </c>
    </row>
    <row r="32" spans="1:8" ht="15.75" thickTop="1">
      <c r="A32" s="49"/>
      <c r="B32" s="45"/>
      <c r="C32" s="48"/>
      <c r="D32" s="48"/>
      <c r="E32" s="48"/>
      <c r="F32" s="48"/>
      <c r="G32" s="48"/>
      <c r="H32" s="48"/>
    </row>
    <row r="33" spans="1:8">
      <c r="A33" s="62"/>
      <c r="B33" s="55" t="s">
        <v>132</v>
      </c>
      <c r="C33" s="56">
        <f>C20-C31</f>
        <v>-100141</v>
      </c>
      <c r="D33" s="56">
        <f t="shared" ref="D33:H33" si="3">D20-D31</f>
        <v>-301821</v>
      </c>
      <c r="E33" s="56">
        <f t="shared" si="3"/>
        <v>-672383</v>
      </c>
      <c r="F33" s="56">
        <f t="shared" si="3"/>
        <v>-100141</v>
      </c>
      <c r="G33" s="56">
        <f t="shared" si="3"/>
        <v>-672383</v>
      </c>
      <c r="H33" s="56">
        <f t="shared" si="3"/>
        <v>-463912</v>
      </c>
    </row>
    <row r="34" spans="1:8">
      <c r="A34" s="49"/>
      <c r="B34" s="45"/>
      <c r="C34" s="48"/>
      <c r="D34" s="48"/>
      <c r="E34" s="48"/>
      <c r="F34" s="48"/>
      <c r="G34" s="48"/>
      <c r="H34" s="48"/>
    </row>
    <row r="35" spans="1:8">
      <c r="A35" s="49"/>
      <c r="B35" s="45" t="s">
        <v>133</v>
      </c>
      <c r="C35" s="48"/>
      <c r="D35" s="48"/>
      <c r="E35" s="48"/>
      <c r="F35" s="48"/>
      <c r="G35" s="48"/>
      <c r="H35" s="48"/>
    </row>
    <row r="36" spans="1:8">
      <c r="A36" s="49" t="s">
        <v>122</v>
      </c>
      <c r="B36" s="45" t="s">
        <v>134</v>
      </c>
      <c r="C36" s="48"/>
      <c r="D36" s="48"/>
      <c r="E36" s="48"/>
      <c r="F36" s="48"/>
      <c r="G36" s="48"/>
      <c r="H36" s="48"/>
    </row>
    <row r="37" spans="1:8">
      <c r="A37" s="49" t="s">
        <v>123</v>
      </c>
      <c r="B37" s="45" t="s">
        <v>135</v>
      </c>
      <c r="C37" s="48"/>
      <c r="D37" s="48">
        <v>-45732</v>
      </c>
      <c r="E37" s="48"/>
      <c r="F37" s="48"/>
      <c r="G37" s="48"/>
      <c r="H37" s="48">
        <v>-45732</v>
      </c>
    </row>
    <row r="38" spans="1:8">
      <c r="A38" s="44"/>
      <c r="B38" s="45"/>
      <c r="C38" s="48"/>
      <c r="D38" s="48"/>
      <c r="E38" s="48"/>
      <c r="F38" s="48"/>
      <c r="G38" s="48"/>
      <c r="H38" s="48"/>
    </row>
    <row r="39" spans="1:8" ht="15.75" thickBot="1">
      <c r="A39" s="58"/>
      <c r="B39" s="73" t="s">
        <v>136</v>
      </c>
      <c r="C39" s="60">
        <f>C33-C36-C37</f>
        <v>-100141</v>
      </c>
      <c r="D39" s="60">
        <f t="shared" ref="D39:H39" si="4">D33-D36-D37</f>
        <v>-256089</v>
      </c>
      <c r="E39" s="60">
        <f t="shared" si="4"/>
        <v>-672383</v>
      </c>
      <c r="F39" s="60">
        <f t="shared" si="4"/>
        <v>-100141</v>
      </c>
      <c r="G39" s="60">
        <f t="shared" si="4"/>
        <v>-672383</v>
      </c>
      <c r="H39" s="60">
        <f t="shared" si="4"/>
        <v>-418180</v>
      </c>
    </row>
    <row r="40" spans="1:8" ht="15.75" thickTop="1">
      <c r="A40" s="44"/>
      <c r="B40" s="45"/>
      <c r="C40" s="48"/>
      <c r="D40" s="48"/>
      <c r="E40" s="48"/>
      <c r="F40" s="48"/>
      <c r="G40" s="48"/>
      <c r="H40" s="48"/>
    </row>
    <row r="41" spans="1:8">
      <c r="A41" s="44"/>
      <c r="B41" s="45" t="s">
        <v>137</v>
      </c>
      <c r="C41" s="48"/>
      <c r="D41" s="48"/>
      <c r="E41" s="48"/>
      <c r="F41" s="48"/>
      <c r="G41" s="48"/>
      <c r="H41" s="48"/>
    </row>
    <row r="42" spans="1:8">
      <c r="A42" s="50" t="s">
        <v>15</v>
      </c>
      <c r="B42" s="45"/>
      <c r="C42" s="48"/>
      <c r="D42" s="48"/>
      <c r="E42" s="48"/>
      <c r="F42" s="48"/>
      <c r="G42" s="48"/>
      <c r="H42" s="48"/>
    </row>
    <row r="43" spans="1:8" ht="30">
      <c r="A43" s="49" t="s">
        <v>138</v>
      </c>
      <c r="B43" s="45" t="s">
        <v>139</v>
      </c>
      <c r="C43" s="48">
        <v>0</v>
      </c>
      <c r="D43" s="48">
        <v>0</v>
      </c>
      <c r="E43" s="48">
        <v>0</v>
      </c>
      <c r="F43" s="48">
        <v>0</v>
      </c>
      <c r="G43" s="48">
        <v>0</v>
      </c>
      <c r="H43" s="48">
        <v>0</v>
      </c>
    </row>
    <row r="44" spans="1:8" ht="30">
      <c r="A44" s="49" t="s">
        <v>140</v>
      </c>
      <c r="B44" s="45" t="s">
        <v>141</v>
      </c>
      <c r="C44" s="48">
        <v>0</v>
      </c>
      <c r="D44" s="48">
        <v>0</v>
      </c>
      <c r="E44" s="48">
        <v>0</v>
      </c>
      <c r="F44" s="48">
        <v>0</v>
      </c>
      <c r="G44" s="48">
        <v>0</v>
      </c>
      <c r="H44" s="48">
        <v>0</v>
      </c>
    </row>
    <row r="45" spans="1:8">
      <c r="A45" s="50" t="s">
        <v>23</v>
      </c>
      <c r="B45" s="45"/>
      <c r="C45" s="48"/>
      <c r="D45" s="48"/>
      <c r="E45" s="48"/>
      <c r="F45" s="48"/>
      <c r="G45" s="48"/>
      <c r="H45" s="48"/>
    </row>
    <row r="46" spans="1:8">
      <c r="A46" s="49" t="s">
        <v>138</v>
      </c>
      <c r="B46" s="45" t="s">
        <v>142</v>
      </c>
      <c r="C46" s="48">
        <v>0</v>
      </c>
      <c r="D46" s="48">
        <v>0</v>
      </c>
      <c r="E46" s="48">
        <v>0</v>
      </c>
      <c r="F46" s="48">
        <v>0</v>
      </c>
      <c r="G46" s="48">
        <v>0</v>
      </c>
      <c r="H46" s="48">
        <v>0</v>
      </c>
    </row>
    <row r="47" spans="1:8" ht="30">
      <c r="A47" s="49" t="s">
        <v>140</v>
      </c>
      <c r="B47" s="45" t="s">
        <v>143</v>
      </c>
      <c r="C47" s="48">
        <v>0</v>
      </c>
      <c r="D47" s="48">
        <v>0</v>
      </c>
      <c r="E47" s="48">
        <v>0</v>
      </c>
      <c r="F47" s="48">
        <v>0</v>
      </c>
      <c r="G47" s="48">
        <v>0</v>
      </c>
      <c r="H47" s="48">
        <v>0</v>
      </c>
    </row>
    <row r="48" spans="1:8">
      <c r="A48" s="54"/>
      <c r="B48" s="74" t="s">
        <v>144</v>
      </c>
      <c r="C48" s="56">
        <f>SUM(C43:C47)</f>
        <v>0</v>
      </c>
      <c r="D48" s="56">
        <f t="shared" ref="D48:H48" si="5">SUM(D43:D47)</f>
        <v>0</v>
      </c>
      <c r="E48" s="56">
        <f t="shared" si="5"/>
        <v>0</v>
      </c>
      <c r="F48" s="56">
        <f t="shared" si="5"/>
        <v>0</v>
      </c>
      <c r="G48" s="56">
        <f t="shared" si="5"/>
        <v>0</v>
      </c>
      <c r="H48" s="56">
        <f t="shared" si="5"/>
        <v>0</v>
      </c>
    </row>
    <row r="49" spans="1:8">
      <c r="A49" s="44"/>
      <c r="B49" s="45"/>
      <c r="C49" s="48"/>
      <c r="D49" s="48"/>
      <c r="E49" s="48"/>
      <c r="F49" s="48"/>
      <c r="G49" s="48"/>
      <c r="H49" s="48"/>
    </row>
    <row r="50" spans="1:8">
      <c r="A50" s="54"/>
      <c r="B50" s="55" t="s">
        <v>145</v>
      </c>
      <c r="C50" s="56"/>
      <c r="D50" s="56"/>
      <c r="E50" s="56"/>
      <c r="F50" s="56"/>
      <c r="G50" s="56"/>
      <c r="H50" s="56"/>
    </row>
    <row r="51" spans="1:8">
      <c r="A51" s="54"/>
      <c r="B51" s="55" t="s">
        <v>146</v>
      </c>
      <c r="C51" s="56">
        <v>10000000</v>
      </c>
      <c r="D51" s="56">
        <f>C51</f>
        <v>10000000</v>
      </c>
      <c r="E51" s="56">
        <f>D51</f>
        <v>10000000</v>
      </c>
      <c r="F51" s="56">
        <f>E51</f>
        <v>10000000</v>
      </c>
      <c r="G51" s="56">
        <f>F51</f>
        <v>10000000</v>
      </c>
      <c r="H51" s="56">
        <f>G51</f>
        <v>10000000</v>
      </c>
    </row>
    <row r="52" spans="1:8">
      <c r="A52" s="44"/>
      <c r="B52" s="45"/>
      <c r="C52" s="48"/>
      <c r="D52" s="48"/>
      <c r="E52" s="48"/>
      <c r="F52" s="48"/>
      <c r="G52" s="48"/>
      <c r="H52" s="48"/>
    </row>
    <row r="53" spans="1:8">
      <c r="A53" s="54"/>
      <c r="B53" s="55" t="s">
        <v>147</v>
      </c>
      <c r="C53" s="56">
        <v>18661819</v>
      </c>
      <c r="D53" s="56">
        <v>18761960</v>
      </c>
      <c r="E53" s="56">
        <v>18507757</v>
      </c>
      <c r="F53" s="56">
        <v>18661819</v>
      </c>
      <c r="G53" s="56">
        <v>18507757</v>
      </c>
      <c r="H53" s="56">
        <v>18761960</v>
      </c>
    </row>
    <row r="54" spans="1:8">
      <c r="A54" s="44"/>
      <c r="B54" s="45"/>
      <c r="C54" s="48"/>
      <c r="D54" s="48"/>
      <c r="E54" s="48"/>
      <c r="F54" s="48"/>
      <c r="G54" s="48"/>
      <c r="H54" s="48"/>
    </row>
    <row r="55" spans="1:8">
      <c r="A55" s="44"/>
      <c r="B55" s="55" t="s">
        <v>148</v>
      </c>
      <c r="C55" s="48"/>
      <c r="D55" s="48"/>
      <c r="E55" s="48"/>
      <c r="F55" s="48"/>
      <c r="G55" s="48"/>
      <c r="H55" s="48"/>
    </row>
    <row r="56" spans="1:8">
      <c r="A56" s="49" t="s">
        <v>122</v>
      </c>
      <c r="B56" s="45" t="s">
        <v>149</v>
      </c>
      <c r="C56" s="64">
        <f>C$39/(C$51/10)</f>
        <v>-0.10014099999999999</v>
      </c>
      <c r="D56" s="64">
        <f>D$39/(D$51/10)</f>
        <v>-0.25608900000000001</v>
      </c>
      <c r="E56" s="64">
        <f t="shared" ref="E56:H57" si="6">E$39/(E$51/10)</f>
        <v>-0.67238299999999995</v>
      </c>
      <c r="F56" s="64">
        <f t="shared" si="6"/>
        <v>-0.10014099999999999</v>
      </c>
      <c r="G56" s="64">
        <f t="shared" si="6"/>
        <v>-0.67238299999999995</v>
      </c>
      <c r="H56" s="64">
        <f t="shared" si="6"/>
        <v>-0.41818</v>
      </c>
    </row>
    <row r="57" spans="1:8">
      <c r="A57" s="49" t="s">
        <v>123</v>
      </c>
      <c r="B57" s="45" t="s">
        <v>150</v>
      </c>
      <c r="C57" s="64">
        <f>C$39/(C$51/10)</f>
        <v>-0.10014099999999999</v>
      </c>
      <c r="D57" s="64">
        <f t="shared" ref="D57" si="7">D$39/(D$51/10)</f>
        <v>-0.25608900000000001</v>
      </c>
      <c r="E57" s="64">
        <f t="shared" si="6"/>
        <v>-0.67238299999999995</v>
      </c>
      <c r="F57" s="64">
        <f t="shared" si="6"/>
        <v>-0.10014099999999999</v>
      </c>
      <c r="G57" s="64">
        <f t="shared" si="6"/>
        <v>-0.67238299999999995</v>
      </c>
      <c r="H57" s="64">
        <f t="shared" si="6"/>
        <v>-0.41818</v>
      </c>
    </row>
    <row r="58" spans="1:8">
      <c r="A58" s="51"/>
      <c r="B58" s="52"/>
      <c r="C58" s="53"/>
      <c r="D58" s="53"/>
      <c r="E58" s="53"/>
      <c r="F58" s="53"/>
      <c r="G58" s="53"/>
      <c r="H58" s="53"/>
    </row>
    <row r="60" spans="1:8">
      <c r="A60" s="66" t="s">
        <v>31</v>
      </c>
    </row>
    <row r="61" spans="1:8">
      <c r="A61" s="41">
        <v>1</v>
      </c>
      <c r="B61" s="200" t="s">
        <v>224</v>
      </c>
      <c r="C61" s="200"/>
      <c r="D61" s="200"/>
      <c r="E61" s="200"/>
      <c r="F61" s="200"/>
      <c r="G61" s="200"/>
      <c r="H61" s="200"/>
    </row>
    <row r="62" spans="1:8">
      <c r="A62" s="41">
        <v>2</v>
      </c>
      <c r="B62" s="184" t="s">
        <v>156</v>
      </c>
      <c r="C62" s="184"/>
      <c r="D62" s="184"/>
      <c r="E62" s="184"/>
      <c r="F62" s="184"/>
      <c r="G62" s="184"/>
      <c r="H62" s="184"/>
    </row>
    <row r="63" spans="1:8">
      <c r="A63" s="41">
        <v>3</v>
      </c>
      <c r="B63" s="184" t="s">
        <v>157</v>
      </c>
      <c r="C63" s="184"/>
      <c r="D63" s="184"/>
      <c r="E63" s="184"/>
      <c r="F63" s="184"/>
      <c r="G63" s="184"/>
      <c r="H63" s="184"/>
    </row>
    <row r="64" spans="1:8" s="67" customFormat="1" ht="32.25" hidden="1" customHeight="1">
      <c r="A64" s="68"/>
      <c r="B64" s="200"/>
      <c r="C64" s="200"/>
      <c r="D64" s="200"/>
      <c r="E64" s="200"/>
      <c r="F64" s="200"/>
      <c r="G64" s="200"/>
      <c r="H64" s="200"/>
    </row>
    <row r="66" spans="2:8">
      <c r="G66" s="192" t="s">
        <v>158</v>
      </c>
      <c r="H66" s="192"/>
    </row>
    <row r="71" spans="2:8">
      <c r="G71" s="192" t="s">
        <v>80</v>
      </c>
      <c r="H71" s="192"/>
    </row>
    <row r="72" spans="2:8">
      <c r="B72" s="42" t="s">
        <v>160</v>
      </c>
      <c r="H72" s="130" t="s">
        <v>83</v>
      </c>
    </row>
    <row r="73" spans="2:8">
      <c r="B73" s="42" t="s">
        <v>225</v>
      </c>
      <c r="H73" s="130" t="s">
        <v>159</v>
      </c>
    </row>
  </sheetData>
  <mergeCells count="12">
    <mergeCell ref="G71:H71"/>
    <mergeCell ref="A2:H2"/>
    <mergeCell ref="A3:H3"/>
    <mergeCell ref="A5:H5"/>
    <mergeCell ref="G7:H7"/>
    <mergeCell ref="A8:H8"/>
    <mergeCell ref="A10:B12"/>
    <mergeCell ref="B61:H61"/>
    <mergeCell ref="B62:H62"/>
    <mergeCell ref="B63:H63"/>
    <mergeCell ref="B64:H64"/>
    <mergeCell ref="G66:H66"/>
  </mergeCells>
  <pageMargins left="0.7" right="0.7" top="0.75" bottom="0.75" header="0.3" footer="0.3"/>
  <pageSetup scale="60" orientation="portrait" r:id="rId1"/>
</worksheet>
</file>

<file path=xl/worksheets/sheet7.xml><?xml version="1.0" encoding="utf-8"?>
<worksheet xmlns="http://schemas.openxmlformats.org/spreadsheetml/2006/main" xmlns:r="http://schemas.openxmlformats.org/officeDocument/2006/relationships">
  <dimension ref="A2:J73"/>
  <sheetViews>
    <sheetView zoomScale="70" zoomScaleNormal="70" workbookViewId="0">
      <selection activeCell="I10" sqref="I10"/>
    </sheetView>
  </sheetViews>
  <sheetFormatPr defaultRowHeight="15"/>
  <cols>
    <col min="1" max="1" width="3.7109375" style="41" customWidth="1"/>
    <col min="2" max="2" width="41.140625" style="42" customWidth="1"/>
    <col min="3" max="8" width="17.28515625" style="41" customWidth="1"/>
    <col min="9" max="16384" width="9.140625" style="41"/>
  </cols>
  <sheetData>
    <row r="2" spans="1:10" ht="15.75">
      <c r="A2" s="191" t="s">
        <v>79</v>
      </c>
      <c r="B2" s="191"/>
      <c r="C2" s="191"/>
      <c r="D2" s="191"/>
      <c r="E2" s="191"/>
      <c r="F2" s="191"/>
      <c r="G2" s="191"/>
      <c r="H2" s="191"/>
    </row>
    <row r="3" spans="1:10" ht="15.75">
      <c r="A3" s="191" t="s">
        <v>91</v>
      </c>
      <c r="B3" s="191"/>
      <c r="C3" s="191"/>
      <c r="D3" s="191"/>
      <c r="E3" s="191"/>
      <c r="F3" s="191"/>
      <c r="G3" s="191"/>
      <c r="H3" s="191"/>
    </row>
    <row r="4" spans="1:10" ht="15.75">
      <c r="A4" s="69"/>
      <c r="B4" s="70"/>
      <c r="C4" s="69"/>
      <c r="D4" s="69"/>
      <c r="E4" s="69"/>
      <c r="F4" s="69"/>
      <c r="G4" s="69"/>
      <c r="H4" s="69"/>
    </row>
    <row r="5" spans="1:10" ht="15.75" hidden="1">
      <c r="A5" s="191" t="s">
        <v>221</v>
      </c>
      <c r="B5" s="191"/>
      <c r="C5" s="191"/>
      <c r="D5" s="191"/>
      <c r="E5" s="191"/>
      <c r="F5" s="191"/>
      <c r="G5" s="191"/>
      <c r="H5" s="191"/>
    </row>
    <row r="6" spans="1:10" ht="15.75" hidden="1">
      <c r="A6" s="69"/>
      <c r="B6" s="70"/>
      <c r="C6" s="69"/>
      <c r="D6" s="69"/>
      <c r="E6" s="69"/>
      <c r="F6" s="69"/>
      <c r="G6" s="69"/>
      <c r="H6" s="69"/>
    </row>
    <row r="7" spans="1:10" ht="15.75">
      <c r="A7" s="69"/>
      <c r="B7" s="70"/>
      <c r="C7" s="69"/>
      <c r="D7" s="69"/>
      <c r="E7" s="69"/>
      <c r="F7" s="69"/>
      <c r="G7" s="199" t="s">
        <v>226</v>
      </c>
      <c r="H7" s="199"/>
    </row>
    <row r="8" spans="1:10" ht="15.75">
      <c r="A8" s="191" t="s">
        <v>222</v>
      </c>
      <c r="B8" s="191"/>
      <c r="C8" s="191"/>
      <c r="D8" s="191"/>
      <c r="E8" s="191"/>
      <c r="F8" s="191"/>
      <c r="G8" s="191"/>
      <c r="H8" s="191"/>
    </row>
    <row r="9" spans="1:10" ht="15.75">
      <c r="A9" s="129"/>
      <c r="B9" s="129"/>
      <c r="C9" s="129"/>
      <c r="D9" s="129"/>
      <c r="E9" s="129"/>
      <c r="F9" s="129"/>
      <c r="G9" s="129"/>
      <c r="H9" s="129"/>
    </row>
    <row r="10" spans="1:10" s="43" customFormat="1" ht="42.75">
      <c r="A10" s="185" t="s">
        <v>14</v>
      </c>
      <c r="B10" s="186"/>
      <c r="C10" s="71" t="s">
        <v>107</v>
      </c>
      <c r="D10" s="71" t="s">
        <v>109</v>
      </c>
      <c r="E10" s="71" t="s">
        <v>108</v>
      </c>
      <c r="F10" s="71" t="s">
        <v>107</v>
      </c>
      <c r="G10" s="71" t="s">
        <v>107</v>
      </c>
      <c r="H10" s="71" t="s">
        <v>112</v>
      </c>
      <c r="J10" s="61"/>
    </row>
    <row r="11" spans="1:10">
      <c r="A11" s="187"/>
      <c r="B11" s="188"/>
      <c r="C11" s="72" t="s">
        <v>110</v>
      </c>
      <c r="D11" s="72" t="s">
        <v>113</v>
      </c>
      <c r="E11" s="72" t="s">
        <v>223</v>
      </c>
      <c r="F11" s="72" t="s">
        <v>110</v>
      </c>
      <c r="G11" s="72" t="s">
        <v>223</v>
      </c>
      <c r="H11" s="72" t="s">
        <v>113</v>
      </c>
    </row>
    <row r="12" spans="1:10">
      <c r="A12" s="189"/>
      <c r="B12" s="190"/>
      <c r="C12" s="72" t="s">
        <v>114</v>
      </c>
      <c r="D12" s="72" t="s">
        <v>2</v>
      </c>
      <c r="E12" s="72" t="s">
        <v>114</v>
      </c>
      <c r="F12" s="72" t="s">
        <v>114</v>
      </c>
      <c r="G12" s="72" t="s">
        <v>114</v>
      </c>
      <c r="H12" s="72" t="s">
        <v>2</v>
      </c>
    </row>
    <row r="13" spans="1:10">
      <c r="A13" s="44"/>
      <c r="B13" s="45"/>
      <c r="C13" s="46"/>
      <c r="D13" s="46"/>
      <c r="E13" s="46"/>
      <c r="F13" s="46"/>
      <c r="G13" s="46"/>
      <c r="H13" s="46"/>
    </row>
    <row r="14" spans="1:10">
      <c r="A14" s="47">
        <v>1</v>
      </c>
      <c r="B14" s="45" t="s">
        <v>115</v>
      </c>
      <c r="C14" s="57"/>
      <c r="D14" s="57"/>
      <c r="E14" s="57"/>
      <c r="F14" s="57"/>
      <c r="G14" s="57"/>
      <c r="H14" s="57"/>
    </row>
    <row r="15" spans="1:10">
      <c r="A15" s="49" t="s">
        <v>122</v>
      </c>
      <c r="B15" s="45" t="s">
        <v>120</v>
      </c>
      <c r="C15" s="48">
        <v>0</v>
      </c>
      <c r="D15" s="48">
        <v>0</v>
      </c>
      <c r="E15" s="48">
        <f>365000/100</f>
        <v>3650</v>
      </c>
      <c r="F15" s="48">
        <v>0</v>
      </c>
      <c r="G15" s="48">
        <f>E15</f>
        <v>3650</v>
      </c>
      <c r="H15" s="48">
        <f>6739895/100</f>
        <v>67398.95</v>
      </c>
    </row>
    <row r="16" spans="1:10">
      <c r="A16" s="49" t="s">
        <v>123</v>
      </c>
      <c r="B16" s="45" t="s">
        <v>121</v>
      </c>
      <c r="C16" s="48">
        <v>0</v>
      </c>
      <c r="D16" s="48">
        <v>0</v>
      </c>
      <c r="E16" s="48">
        <v>0</v>
      </c>
      <c r="F16" s="48">
        <v>0</v>
      </c>
      <c r="G16" s="48">
        <v>0</v>
      </c>
      <c r="H16" s="48">
        <v>0</v>
      </c>
    </row>
    <row r="17" spans="1:8" ht="15.75" thickBot="1">
      <c r="A17" s="58"/>
      <c r="B17" s="59" t="s">
        <v>116</v>
      </c>
      <c r="C17" s="60">
        <f t="shared" ref="C17:H17" si="0">C15+C16</f>
        <v>0</v>
      </c>
      <c r="D17" s="60">
        <f t="shared" si="0"/>
        <v>0</v>
      </c>
      <c r="E17" s="60">
        <f t="shared" si="0"/>
        <v>3650</v>
      </c>
      <c r="F17" s="60">
        <f t="shared" si="0"/>
        <v>0</v>
      </c>
      <c r="G17" s="60">
        <f t="shared" si="0"/>
        <v>3650</v>
      </c>
      <c r="H17" s="60">
        <f t="shared" si="0"/>
        <v>67398.95</v>
      </c>
    </row>
    <row r="18" spans="1:8" ht="15.75" thickTop="1">
      <c r="A18" s="44"/>
      <c r="B18" s="45" t="s">
        <v>117</v>
      </c>
      <c r="C18" s="48">
        <f>149957/100</f>
        <v>1499.57</v>
      </c>
      <c r="D18" s="48">
        <f>149404/100</f>
        <v>1494.04</v>
      </c>
      <c r="E18" s="48">
        <f>137210/100</f>
        <v>1372.1</v>
      </c>
      <c r="F18" s="48">
        <f>C18</f>
        <v>1499.57</v>
      </c>
      <c r="G18" s="48">
        <f>E18</f>
        <v>1372.1</v>
      </c>
      <c r="H18" s="48">
        <f>376625/100</f>
        <v>3766.25</v>
      </c>
    </row>
    <row r="19" spans="1:8">
      <c r="A19" s="44"/>
      <c r="B19" s="45"/>
      <c r="C19" s="48"/>
      <c r="D19" s="48"/>
      <c r="E19" s="48"/>
      <c r="F19" s="48"/>
      <c r="G19" s="48"/>
      <c r="H19" s="48"/>
    </row>
    <row r="20" spans="1:8" ht="15.75" thickBot="1">
      <c r="A20" s="58"/>
      <c r="B20" s="73" t="s">
        <v>118</v>
      </c>
      <c r="C20" s="60">
        <f>C17+C18</f>
        <v>1499.57</v>
      </c>
      <c r="D20" s="60">
        <f t="shared" ref="D20:H20" si="1">D17+D18</f>
        <v>1494.04</v>
      </c>
      <c r="E20" s="60">
        <f t="shared" si="1"/>
        <v>5022.1000000000004</v>
      </c>
      <c r="F20" s="60">
        <f t="shared" si="1"/>
        <v>1499.57</v>
      </c>
      <c r="G20" s="60">
        <f t="shared" si="1"/>
        <v>5022.1000000000004</v>
      </c>
      <c r="H20" s="60">
        <f t="shared" si="1"/>
        <v>71165.2</v>
      </c>
    </row>
    <row r="21" spans="1:8" ht="15.75" thickTop="1">
      <c r="A21" s="44"/>
      <c r="B21" s="45"/>
      <c r="C21" s="48"/>
      <c r="D21" s="48"/>
      <c r="E21" s="48"/>
      <c r="F21" s="48"/>
      <c r="G21" s="48"/>
      <c r="H21" s="48"/>
    </row>
    <row r="22" spans="1:8">
      <c r="A22" s="47">
        <v>2</v>
      </c>
      <c r="B22" s="55" t="s">
        <v>119</v>
      </c>
      <c r="C22" s="48"/>
      <c r="D22" s="48"/>
      <c r="E22" s="48"/>
      <c r="F22" s="48"/>
      <c r="G22" s="48"/>
      <c r="H22" s="48"/>
    </row>
    <row r="23" spans="1:8">
      <c r="A23" s="49" t="s">
        <v>122</v>
      </c>
      <c r="B23" s="45" t="s">
        <v>124</v>
      </c>
      <c r="C23" s="48">
        <v>0</v>
      </c>
      <c r="D23" s="48">
        <v>0</v>
      </c>
      <c r="E23" s="48">
        <v>0</v>
      </c>
      <c r="F23" s="48">
        <v>0</v>
      </c>
      <c r="G23" s="48">
        <v>0</v>
      </c>
      <c r="H23" s="48">
        <v>0</v>
      </c>
    </row>
    <row r="24" spans="1:8">
      <c r="A24" s="49" t="s">
        <v>123</v>
      </c>
      <c r="B24" s="45" t="s">
        <v>125</v>
      </c>
      <c r="C24" s="48">
        <v>0</v>
      </c>
      <c r="D24" s="48">
        <f>401900/100</f>
        <v>4019</v>
      </c>
      <c r="E24" s="48">
        <f>609660/100</f>
        <v>6096.6</v>
      </c>
      <c r="F24" s="48">
        <v>0</v>
      </c>
      <c r="G24" s="48">
        <f>609660/100</f>
        <v>6096.6</v>
      </c>
      <c r="H24" s="48">
        <f>1314662/100</f>
        <v>13146.62</v>
      </c>
    </row>
    <row r="25" spans="1:8" ht="45">
      <c r="A25" s="49" t="s">
        <v>151</v>
      </c>
      <c r="B25" s="45" t="s">
        <v>126</v>
      </c>
      <c r="C25" s="48"/>
      <c r="D25" s="48">
        <f>-401900/100</f>
        <v>-4019</v>
      </c>
      <c r="E25" s="48">
        <v>0</v>
      </c>
      <c r="F25" s="48">
        <v>0</v>
      </c>
      <c r="G25" s="48">
        <v>0</v>
      </c>
      <c r="H25" s="48">
        <f>4539890/100</f>
        <v>45398.9</v>
      </c>
    </row>
    <row r="26" spans="1:8">
      <c r="A26" s="49" t="s">
        <v>152</v>
      </c>
      <c r="B26" s="45" t="s">
        <v>127</v>
      </c>
      <c r="C26" s="48">
        <f>205500/100</f>
        <v>2055</v>
      </c>
      <c r="D26" s="48">
        <f>205500/100</f>
        <v>2055</v>
      </c>
      <c r="E26" s="48">
        <f>205500/100</f>
        <v>2055</v>
      </c>
      <c r="F26" s="48">
        <f>C26</f>
        <v>2055</v>
      </c>
      <c r="G26" s="48">
        <f>205500/100</f>
        <v>2055</v>
      </c>
      <c r="H26" s="48">
        <f>822000/100</f>
        <v>8220</v>
      </c>
    </row>
    <row r="27" spans="1:8">
      <c r="A27" s="49" t="s">
        <v>153</v>
      </c>
      <c r="B27" s="45" t="s">
        <v>128</v>
      </c>
      <c r="C27" s="48">
        <f>20436/100</f>
        <v>204.36</v>
      </c>
      <c r="D27" s="48">
        <f>22075/100</f>
        <v>220.75</v>
      </c>
      <c r="E27" s="48">
        <f>26744/100</f>
        <v>267.44</v>
      </c>
      <c r="F27" s="48">
        <f>C27</f>
        <v>204.36</v>
      </c>
      <c r="G27" s="48">
        <f>26744/100</f>
        <v>267.44</v>
      </c>
      <c r="H27" s="48">
        <v>0</v>
      </c>
    </row>
    <row r="28" spans="1:8">
      <c r="A28" s="49" t="s">
        <v>154</v>
      </c>
      <c r="B28" s="45" t="s">
        <v>129</v>
      </c>
      <c r="C28" s="48">
        <v>0</v>
      </c>
      <c r="D28" s="48">
        <f>182721/100</f>
        <v>1827.21</v>
      </c>
      <c r="E28" s="48">
        <f>88891/100</f>
        <v>888.91</v>
      </c>
      <c r="F28" s="48">
        <v>0</v>
      </c>
      <c r="G28" s="48">
        <f>88891/100</f>
        <v>888.91</v>
      </c>
      <c r="H28" s="48">
        <f>543377/100</f>
        <v>5433.77</v>
      </c>
    </row>
    <row r="29" spans="1:8">
      <c r="A29" s="49" t="s">
        <v>155</v>
      </c>
      <c r="B29" s="45" t="s">
        <v>130</v>
      </c>
      <c r="C29" s="48">
        <f>24162/100</f>
        <v>241.62</v>
      </c>
      <c r="D29" s="48">
        <f>40929/100</f>
        <v>409.29</v>
      </c>
      <c r="E29" s="48">
        <f>243798/100</f>
        <v>2437.98</v>
      </c>
      <c r="F29" s="48">
        <f>C29</f>
        <v>241.62</v>
      </c>
      <c r="G29" s="48">
        <f>243798/100</f>
        <v>2437.98</v>
      </c>
      <c r="H29" s="48">
        <f>360503/100</f>
        <v>3605.03</v>
      </c>
    </row>
    <row r="30" spans="1:8">
      <c r="A30" s="49"/>
      <c r="B30" s="45"/>
      <c r="C30" s="48"/>
      <c r="D30" s="48"/>
      <c r="E30" s="48"/>
      <c r="F30" s="48"/>
      <c r="G30" s="48"/>
      <c r="H30" s="48"/>
    </row>
    <row r="31" spans="1:8" ht="15.75" thickBot="1">
      <c r="A31" s="63"/>
      <c r="B31" s="73" t="s">
        <v>131</v>
      </c>
      <c r="C31" s="60">
        <f>SUM(C23:C30)</f>
        <v>2500.98</v>
      </c>
      <c r="D31" s="60">
        <f t="shared" ref="D31:H31" si="2">SUM(D23:D30)</f>
        <v>4512.25</v>
      </c>
      <c r="E31" s="60">
        <f t="shared" si="2"/>
        <v>11745.93</v>
      </c>
      <c r="F31" s="60">
        <f t="shared" si="2"/>
        <v>2500.98</v>
      </c>
      <c r="G31" s="60">
        <f t="shared" si="2"/>
        <v>11745.93</v>
      </c>
      <c r="H31" s="60">
        <f t="shared" si="2"/>
        <v>75804.320000000007</v>
      </c>
    </row>
    <row r="32" spans="1:8" ht="15.75" thickTop="1">
      <c r="A32" s="49"/>
      <c r="B32" s="45"/>
      <c r="C32" s="48"/>
      <c r="D32" s="48"/>
      <c r="E32" s="48"/>
      <c r="F32" s="48"/>
      <c r="G32" s="48"/>
      <c r="H32" s="48"/>
    </row>
    <row r="33" spans="1:8">
      <c r="A33" s="62"/>
      <c r="B33" s="55" t="s">
        <v>132</v>
      </c>
      <c r="C33" s="56">
        <f>C20-C31</f>
        <v>-1001.4100000000001</v>
      </c>
      <c r="D33" s="56">
        <f t="shared" ref="D33:H33" si="3">D20-D31</f>
        <v>-3018.21</v>
      </c>
      <c r="E33" s="56">
        <f t="shared" si="3"/>
        <v>-6723.83</v>
      </c>
      <c r="F33" s="56">
        <f t="shared" si="3"/>
        <v>-1001.4100000000001</v>
      </c>
      <c r="G33" s="56">
        <f t="shared" si="3"/>
        <v>-6723.83</v>
      </c>
      <c r="H33" s="56">
        <f t="shared" si="3"/>
        <v>-4639.1200000000099</v>
      </c>
    </row>
    <row r="34" spans="1:8">
      <c r="A34" s="49"/>
      <c r="B34" s="45"/>
      <c r="C34" s="48"/>
      <c r="D34" s="48"/>
      <c r="E34" s="48"/>
      <c r="F34" s="48"/>
      <c r="G34" s="48"/>
      <c r="H34" s="48"/>
    </row>
    <row r="35" spans="1:8">
      <c r="A35" s="49"/>
      <c r="B35" s="45" t="s">
        <v>133</v>
      </c>
      <c r="C35" s="48"/>
      <c r="D35" s="48"/>
      <c r="E35" s="48"/>
      <c r="F35" s="48"/>
      <c r="G35" s="48"/>
      <c r="H35" s="48"/>
    </row>
    <row r="36" spans="1:8">
      <c r="A36" s="49" t="s">
        <v>122</v>
      </c>
      <c r="B36" s="45" t="s">
        <v>134</v>
      </c>
      <c r="C36" s="48"/>
      <c r="D36" s="48"/>
      <c r="E36" s="48"/>
      <c r="F36" s="48"/>
      <c r="G36" s="48"/>
      <c r="H36" s="48"/>
    </row>
    <row r="37" spans="1:8">
      <c r="A37" s="49" t="s">
        <v>123</v>
      </c>
      <c r="B37" s="45" t="s">
        <v>135</v>
      </c>
      <c r="C37" s="48"/>
      <c r="D37" s="48">
        <f>-45732/100</f>
        <v>-457.32</v>
      </c>
      <c r="E37" s="48"/>
      <c r="F37" s="48"/>
      <c r="G37" s="48"/>
      <c r="H37" s="48">
        <f>-45732/100</f>
        <v>-457.32</v>
      </c>
    </row>
    <row r="38" spans="1:8">
      <c r="A38" s="44"/>
      <c r="B38" s="45"/>
      <c r="C38" s="48"/>
      <c r="D38" s="48"/>
      <c r="E38" s="48"/>
      <c r="F38" s="48"/>
      <c r="G38" s="48"/>
      <c r="H38" s="48"/>
    </row>
    <row r="39" spans="1:8" ht="15.75" thickBot="1">
      <c r="A39" s="58"/>
      <c r="B39" s="73" t="s">
        <v>136</v>
      </c>
      <c r="C39" s="60">
        <f>C33-C36-C37</f>
        <v>-1001.4100000000001</v>
      </c>
      <c r="D39" s="60">
        <f t="shared" ref="D39:H39" si="4">D33-D36-D37</f>
        <v>-2560.89</v>
      </c>
      <c r="E39" s="60">
        <f t="shared" si="4"/>
        <v>-6723.83</v>
      </c>
      <c r="F39" s="60">
        <f t="shared" si="4"/>
        <v>-1001.4100000000001</v>
      </c>
      <c r="G39" s="60">
        <f t="shared" si="4"/>
        <v>-6723.83</v>
      </c>
      <c r="H39" s="60">
        <f t="shared" si="4"/>
        <v>-4181.8000000000102</v>
      </c>
    </row>
    <row r="40" spans="1:8" ht="15.75" thickTop="1">
      <c r="A40" s="44"/>
      <c r="B40" s="45"/>
      <c r="C40" s="48"/>
      <c r="D40" s="48"/>
      <c r="E40" s="48"/>
      <c r="F40" s="48"/>
      <c r="G40" s="48"/>
      <c r="H40" s="48"/>
    </row>
    <row r="41" spans="1:8">
      <c r="A41" s="44"/>
      <c r="B41" s="45" t="s">
        <v>137</v>
      </c>
      <c r="C41" s="48"/>
      <c r="D41" s="48"/>
      <c r="E41" s="48"/>
      <c r="F41" s="48"/>
      <c r="G41" s="48"/>
      <c r="H41" s="48"/>
    </row>
    <row r="42" spans="1:8">
      <c r="A42" s="50" t="s">
        <v>15</v>
      </c>
      <c r="B42" s="45"/>
      <c r="C42" s="48"/>
      <c r="D42" s="48"/>
      <c r="E42" s="48"/>
      <c r="F42" s="48"/>
      <c r="G42" s="48"/>
      <c r="H42" s="48"/>
    </row>
    <row r="43" spans="1:8" ht="30">
      <c r="A43" s="49" t="s">
        <v>138</v>
      </c>
      <c r="B43" s="45" t="s">
        <v>139</v>
      </c>
      <c r="C43" s="131">
        <v>0</v>
      </c>
      <c r="D43" s="131">
        <v>0</v>
      </c>
      <c r="E43" s="131">
        <v>0</v>
      </c>
      <c r="F43" s="131">
        <v>0</v>
      </c>
      <c r="G43" s="131">
        <v>0</v>
      </c>
      <c r="H43" s="131">
        <v>0</v>
      </c>
    </row>
    <row r="44" spans="1:8" ht="30">
      <c r="A44" s="49" t="s">
        <v>140</v>
      </c>
      <c r="B44" s="45" t="s">
        <v>141</v>
      </c>
      <c r="C44" s="131">
        <v>0</v>
      </c>
      <c r="D44" s="131">
        <v>0</v>
      </c>
      <c r="E44" s="131">
        <v>0</v>
      </c>
      <c r="F44" s="131">
        <v>0</v>
      </c>
      <c r="G44" s="131">
        <v>0</v>
      </c>
      <c r="H44" s="131">
        <v>0</v>
      </c>
    </row>
    <row r="45" spans="1:8">
      <c r="A45" s="50" t="s">
        <v>23</v>
      </c>
      <c r="B45" s="45"/>
      <c r="C45" s="131"/>
      <c r="D45" s="131"/>
      <c r="E45" s="131"/>
      <c r="F45" s="131"/>
      <c r="G45" s="131"/>
      <c r="H45" s="131"/>
    </row>
    <row r="46" spans="1:8">
      <c r="A46" s="49" t="s">
        <v>138</v>
      </c>
      <c r="B46" s="45" t="s">
        <v>142</v>
      </c>
      <c r="C46" s="131">
        <v>0</v>
      </c>
      <c r="D46" s="131">
        <v>0</v>
      </c>
      <c r="E46" s="131">
        <v>0</v>
      </c>
      <c r="F46" s="131">
        <v>0</v>
      </c>
      <c r="G46" s="131">
        <v>0</v>
      </c>
      <c r="H46" s="131">
        <v>0</v>
      </c>
    </row>
    <row r="47" spans="1:8" ht="30">
      <c r="A47" s="49" t="s">
        <v>140</v>
      </c>
      <c r="B47" s="45" t="s">
        <v>143</v>
      </c>
      <c r="C47" s="131">
        <v>0</v>
      </c>
      <c r="D47" s="131">
        <v>0</v>
      </c>
      <c r="E47" s="131">
        <v>0</v>
      </c>
      <c r="F47" s="131">
        <v>0</v>
      </c>
      <c r="G47" s="131">
        <v>0</v>
      </c>
      <c r="H47" s="131">
        <v>0</v>
      </c>
    </row>
    <row r="48" spans="1:8">
      <c r="A48" s="54"/>
      <c r="B48" s="74" t="s">
        <v>144</v>
      </c>
      <c r="C48" s="132">
        <f>SUM(C43:C47)</f>
        <v>0</v>
      </c>
      <c r="D48" s="132">
        <f t="shared" ref="D48:H48" si="5">SUM(D43:D47)</f>
        <v>0</v>
      </c>
      <c r="E48" s="132">
        <f t="shared" si="5"/>
        <v>0</v>
      </c>
      <c r="F48" s="132">
        <f t="shared" si="5"/>
        <v>0</v>
      </c>
      <c r="G48" s="132">
        <f t="shared" si="5"/>
        <v>0</v>
      </c>
      <c r="H48" s="132">
        <f t="shared" si="5"/>
        <v>0</v>
      </c>
    </row>
    <row r="49" spans="1:8">
      <c r="A49" s="44"/>
      <c r="B49" s="45"/>
      <c r="C49" s="131"/>
      <c r="D49" s="131"/>
      <c r="E49" s="131"/>
      <c r="F49" s="131"/>
      <c r="G49" s="131"/>
      <c r="H49" s="131"/>
    </row>
    <row r="50" spans="1:8">
      <c r="A50" s="54"/>
      <c r="B50" s="55" t="s">
        <v>145</v>
      </c>
      <c r="C50" s="56"/>
      <c r="D50" s="56"/>
      <c r="E50" s="56"/>
      <c r="F50" s="56"/>
      <c r="G50" s="56"/>
      <c r="H50" s="56"/>
    </row>
    <row r="51" spans="1:8">
      <c r="A51" s="54"/>
      <c r="B51" s="55" t="s">
        <v>146</v>
      </c>
      <c r="C51" s="56">
        <v>10000000</v>
      </c>
      <c r="D51" s="56">
        <f>C51</f>
        <v>10000000</v>
      </c>
      <c r="E51" s="56">
        <f>D51</f>
        <v>10000000</v>
      </c>
      <c r="F51" s="56">
        <f>E51</f>
        <v>10000000</v>
      </c>
      <c r="G51" s="56">
        <f>F51</f>
        <v>10000000</v>
      </c>
      <c r="H51" s="56">
        <f>G51</f>
        <v>10000000</v>
      </c>
    </row>
    <row r="52" spans="1:8">
      <c r="A52" s="44"/>
      <c r="B52" s="45"/>
      <c r="C52" s="48"/>
      <c r="D52" s="48"/>
      <c r="E52" s="48"/>
      <c r="F52" s="48"/>
      <c r="G52" s="48"/>
      <c r="H52" s="48"/>
    </row>
    <row r="53" spans="1:8">
      <c r="A53" s="54"/>
      <c r="B53" s="55" t="s">
        <v>147</v>
      </c>
      <c r="C53" s="56">
        <v>18661819</v>
      </c>
      <c r="D53" s="56">
        <v>18761960</v>
      </c>
      <c r="E53" s="56">
        <v>18507757</v>
      </c>
      <c r="F53" s="56">
        <v>18661819</v>
      </c>
      <c r="G53" s="56">
        <v>18507757</v>
      </c>
      <c r="H53" s="56">
        <v>18761960</v>
      </c>
    </row>
    <row r="54" spans="1:8">
      <c r="A54" s="44"/>
      <c r="B54" s="45"/>
      <c r="C54" s="48"/>
      <c r="D54" s="48"/>
      <c r="E54" s="48"/>
      <c r="F54" s="48"/>
      <c r="G54" s="48"/>
      <c r="H54" s="48"/>
    </row>
    <row r="55" spans="1:8">
      <c r="A55" s="44"/>
      <c r="B55" s="55" t="s">
        <v>148</v>
      </c>
      <c r="C55" s="48"/>
      <c r="D55" s="48"/>
      <c r="E55" s="48"/>
      <c r="F55" s="48"/>
      <c r="G55" s="48"/>
      <c r="H55" s="48"/>
    </row>
    <row r="56" spans="1:8">
      <c r="A56" s="49" t="s">
        <v>122</v>
      </c>
      <c r="B56" s="45" t="s">
        <v>149</v>
      </c>
      <c r="C56" s="64">
        <f t="shared" ref="C56:H57" si="6">C$39/(C$51/10)*100</f>
        <v>-0.10014100000000001</v>
      </c>
      <c r="D56" s="64">
        <f t="shared" si="6"/>
        <v>-0.25608899999999996</v>
      </c>
      <c r="E56" s="64">
        <f t="shared" si="6"/>
        <v>-0.67238299999999995</v>
      </c>
      <c r="F56" s="64">
        <f t="shared" si="6"/>
        <v>-0.10014100000000001</v>
      </c>
      <c r="G56" s="64">
        <f t="shared" si="6"/>
        <v>-0.67238299999999995</v>
      </c>
      <c r="H56" s="64">
        <f t="shared" si="6"/>
        <v>-0.418180000000001</v>
      </c>
    </row>
    <row r="57" spans="1:8">
      <c r="A57" s="49" t="s">
        <v>123</v>
      </c>
      <c r="B57" s="45" t="s">
        <v>150</v>
      </c>
      <c r="C57" s="64">
        <f t="shared" si="6"/>
        <v>-0.10014100000000001</v>
      </c>
      <c r="D57" s="64">
        <f t="shared" si="6"/>
        <v>-0.25608899999999996</v>
      </c>
      <c r="E57" s="64">
        <f t="shared" si="6"/>
        <v>-0.67238299999999995</v>
      </c>
      <c r="F57" s="64">
        <f t="shared" si="6"/>
        <v>-0.10014100000000001</v>
      </c>
      <c r="G57" s="64">
        <f t="shared" si="6"/>
        <v>-0.67238299999999995</v>
      </c>
      <c r="H57" s="64">
        <f t="shared" si="6"/>
        <v>-0.418180000000001</v>
      </c>
    </row>
    <row r="58" spans="1:8">
      <c r="A58" s="51"/>
      <c r="B58" s="52"/>
      <c r="C58" s="53"/>
      <c r="D58" s="53"/>
      <c r="E58" s="53"/>
      <c r="F58" s="53"/>
      <c r="G58" s="53"/>
      <c r="H58" s="53"/>
    </row>
    <row r="60" spans="1:8">
      <c r="A60" s="66" t="s">
        <v>31</v>
      </c>
    </row>
    <row r="61" spans="1:8">
      <c r="A61" s="41">
        <v>1</v>
      </c>
      <c r="B61" s="200" t="s">
        <v>224</v>
      </c>
      <c r="C61" s="200"/>
      <c r="D61" s="200"/>
      <c r="E61" s="200"/>
      <c r="F61" s="200"/>
      <c r="G61" s="200"/>
      <c r="H61" s="200"/>
    </row>
    <row r="62" spans="1:8">
      <c r="A62" s="41">
        <v>2</v>
      </c>
      <c r="B62" s="184" t="s">
        <v>156</v>
      </c>
      <c r="C62" s="184"/>
      <c r="D62" s="184"/>
      <c r="E62" s="184"/>
      <c r="F62" s="184"/>
      <c r="G62" s="184"/>
      <c r="H62" s="184"/>
    </row>
    <row r="63" spans="1:8">
      <c r="A63" s="41">
        <v>3</v>
      </c>
      <c r="B63" s="184" t="s">
        <v>157</v>
      </c>
      <c r="C63" s="184"/>
      <c r="D63" s="184"/>
      <c r="E63" s="184"/>
      <c r="F63" s="184"/>
      <c r="G63" s="184"/>
      <c r="H63" s="184"/>
    </row>
    <row r="64" spans="1:8" s="67" customFormat="1">
      <c r="A64" s="68"/>
      <c r="B64" s="200"/>
      <c r="C64" s="200"/>
      <c r="D64" s="200"/>
      <c r="E64" s="200"/>
      <c r="F64" s="200"/>
      <c r="G64" s="200"/>
      <c r="H64" s="200"/>
    </row>
    <row r="66" spans="2:8">
      <c r="G66" s="192" t="s">
        <v>158</v>
      </c>
      <c r="H66" s="192"/>
    </row>
    <row r="71" spans="2:8">
      <c r="G71" s="192" t="s">
        <v>80</v>
      </c>
      <c r="H71" s="192"/>
    </row>
    <row r="72" spans="2:8">
      <c r="B72" s="42" t="s">
        <v>160</v>
      </c>
      <c r="H72" s="130" t="s">
        <v>83</v>
      </c>
    </row>
    <row r="73" spans="2:8">
      <c r="B73" s="42" t="s">
        <v>225</v>
      </c>
      <c r="H73" s="130" t="s">
        <v>159</v>
      </c>
    </row>
  </sheetData>
  <mergeCells count="12">
    <mergeCell ref="G71:H71"/>
    <mergeCell ref="A2:H2"/>
    <mergeCell ref="A3:H3"/>
    <mergeCell ref="A5:H5"/>
    <mergeCell ref="G7:H7"/>
    <mergeCell ref="A8:H8"/>
    <mergeCell ref="A10:B12"/>
    <mergeCell ref="B61:H61"/>
    <mergeCell ref="B62:H62"/>
    <mergeCell ref="B63:H63"/>
    <mergeCell ref="B64:H64"/>
    <mergeCell ref="G66:H66"/>
  </mergeCells>
  <pageMargins left="0.7" right="0.7" top="0.75" bottom="0.75" header="0.3" footer="0.3"/>
  <ignoredErrors>
    <ignoredError sqref="F26:F27 F29" formula="1"/>
  </ignoredErrors>
</worksheet>
</file>

<file path=xl/worksheets/sheet8.xml><?xml version="1.0" encoding="utf-8"?>
<worksheet xmlns="http://schemas.openxmlformats.org/spreadsheetml/2006/main" xmlns:r="http://schemas.openxmlformats.org/officeDocument/2006/relationships">
  <dimension ref="A3:E19"/>
  <sheetViews>
    <sheetView workbookViewId="0">
      <selection activeCell="G10" sqref="G10"/>
    </sheetView>
  </sheetViews>
  <sheetFormatPr defaultRowHeight="15"/>
  <cols>
    <col min="1" max="1" width="3.42578125" style="41" customWidth="1"/>
    <col min="2" max="2" width="50" style="42" customWidth="1"/>
    <col min="3" max="5" width="17.7109375" style="41" customWidth="1"/>
    <col min="6" max="16384" width="9.140625" style="41"/>
  </cols>
  <sheetData>
    <row r="3" spans="1:5" s="124" customFormat="1" ht="35.25" customHeight="1">
      <c r="A3" s="123" t="s">
        <v>15</v>
      </c>
      <c r="B3" s="201" t="s">
        <v>208</v>
      </c>
      <c r="C3" s="201"/>
      <c r="D3" s="201"/>
      <c r="E3" s="201"/>
    </row>
    <row r="4" spans="1:5">
      <c r="A4" s="43"/>
    </row>
    <row r="5" spans="1:5" s="125" customFormat="1" ht="42.75">
      <c r="B5" s="71" t="s">
        <v>14</v>
      </c>
      <c r="C5" s="71" t="s">
        <v>227</v>
      </c>
      <c r="D5" s="71" t="s">
        <v>228</v>
      </c>
      <c r="E5" s="71" t="s">
        <v>209</v>
      </c>
    </row>
    <row r="6" spans="1:5">
      <c r="A6" s="43"/>
      <c r="B6" s="126" t="s">
        <v>210</v>
      </c>
      <c r="C6" s="127">
        <f>'Q1 2017'!E39</f>
        <v>-672383</v>
      </c>
      <c r="D6" s="127">
        <f>'Q1 2017'!D39</f>
        <v>-256089</v>
      </c>
      <c r="E6" s="127">
        <f>'Qtr Mar 2020'!I36</f>
        <v>-1251987</v>
      </c>
    </row>
    <row r="7" spans="1:5" ht="30" hidden="1">
      <c r="A7" s="43"/>
      <c r="B7" s="128" t="s">
        <v>211</v>
      </c>
      <c r="C7" s="127"/>
      <c r="D7" s="127"/>
      <c r="E7" s="127"/>
    </row>
    <row r="8" spans="1:5" ht="45" hidden="1">
      <c r="A8" s="43"/>
      <c r="B8" s="128" t="s">
        <v>212</v>
      </c>
      <c r="C8" s="127"/>
      <c r="D8" s="127"/>
      <c r="E8" s="127"/>
    </row>
    <row r="9" spans="1:5" hidden="1">
      <c r="A9" s="43"/>
      <c r="B9" s="128" t="s">
        <v>213</v>
      </c>
      <c r="C9" s="127"/>
      <c r="D9" s="127"/>
      <c r="E9" s="127"/>
    </row>
    <row r="10" spans="1:5">
      <c r="A10" s="43"/>
      <c r="B10" s="126" t="s">
        <v>214</v>
      </c>
      <c r="C10" s="127">
        <f>C6</f>
        <v>-672383</v>
      </c>
      <c r="D10" s="127">
        <f t="shared" ref="D10:E10" si="0">D6</f>
        <v>-256089</v>
      </c>
      <c r="E10" s="127">
        <f t="shared" si="0"/>
        <v>-1251987</v>
      </c>
    </row>
    <row r="11" spans="1:5">
      <c r="A11" s="43"/>
      <c r="B11" s="128" t="s">
        <v>215</v>
      </c>
      <c r="C11" s="127">
        <v>0</v>
      </c>
      <c r="D11" s="127">
        <v>0</v>
      </c>
      <c r="E11" s="127">
        <v>0</v>
      </c>
    </row>
    <row r="12" spans="1:5" ht="29.25">
      <c r="A12" s="43"/>
      <c r="B12" s="126" t="s">
        <v>216</v>
      </c>
      <c r="C12" s="127">
        <v>0</v>
      </c>
      <c r="D12" s="127">
        <v>0</v>
      </c>
      <c r="E12" s="127">
        <v>0</v>
      </c>
    </row>
    <row r="13" spans="1:5">
      <c r="A13" s="43"/>
    </row>
    <row r="14" spans="1:5">
      <c r="A14" s="43"/>
    </row>
    <row r="15" spans="1:5" s="124" customFormat="1" ht="15.75">
      <c r="A15" s="123" t="s">
        <v>23</v>
      </c>
      <c r="B15" s="201" t="s">
        <v>217</v>
      </c>
      <c r="C15" s="201"/>
      <c r="D15" s="201"/>
      <c r="E15" s="201"/>
    </row>
    <row r="17" spans="2:3" s="43" customFormat="1" ht="71.25">
      <c r="B17" s="71" t="s">
        <v>14</v>
      </c>
      <c r="C17" s="71" t="s">
        <v>218</v>
      </c>
    </row>
    <row r="18" spans="2:3">
      <c r="B18" s="126" t="s">
        <v>219</v>
      </c>
      <c r="C18" s="127">
        <f>'Qtr Mar 2020'!I47</f>
        <v>23000000</v>
      </c>
    </row>
    <row r="19" spans="2:3">
      <c r="B19" s="126" t="s">
        <v>220</v>
      </c>
      <c r="C19" s="127">
        <f>C18</f>
        <v>23000000</v>
      </c>
    </row>
  </sheetData>
  <mergeCells count="2">
    <mergeCell ref="B3:E3"/>
    <mergeCell ref="B15:E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QTR ENDEDED</vt:lpstr>
      <vt:lpstr>Instructions</vt:lpstr>
      <vt:lpstr>Qtr Mar 2020</vt:lpstr>
      <vt:lpstr>BS Ind As 31.03.2020</vt:lpstr>
      <vt:lpstr>Reconciliation Q2</vt:lpstr>
      <vt:lpstr>Q1 2017</vt:lpstr>
      <vt:lpstr>Q1</vt:lpstr>
      <vt:lpstr>Reconciliation Q1</vt:lpstr>
      <vt:lpstr>'BS Ind As 31.03.2020'!Print_Area</vt:lpstr>
      <vt:lpstr>'QTR ENDEDED'!Print_Area</vt:lpstr>
      <vt:lpstr>'Qtr Mar 2020'!Print_Area</vt:lpstr>
      <vt:lpstr>'Reconciliation Q2'!Print_Area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2020-08-06T08:23:09Z</dcterms:modified>
</cp:coreProperties>
</file>