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20490" windowHeight="7365"/>
  </bookViews>
  <sheets>
    <sheet name="BS" sheetId="1" r:id="rId1"/>
    <sheet name="PL" sheetId="2" r:id="rId2"/>
    <sheet name="CFS" sheetId="9" r:id="rId3"/>
    <sheet name="SOCE" sheetId="3" r:id="rId4"/>
    <sheet name="SC" sheetId="7" r:id="rId5"/>
    <sheet name="Reserve" sheetId="8" r:id="rId6"/>
    <sheet name="PL Schedules" sheetId="4" r:id="rId7"/>
    <sheet name="BS Schedules" sheetId="5" r:id="rId8"/>
    <sheet name="PPE_Final" sheetId="6" r:id="rId9"/>
    <sheet name="Sheet1" sheetId="10" state="hidden" r:id="rId10"/>
  </sheets>
  <externalReferences>
    <externalReference r:id="rId11"/>
  </externalReferences>
  <definedNames>
    <definedName name="aShowDirectorMasterdata" localSheetId="0">BS!$G$87</definedName>
    <definedName name="_xlnm.Print_Area" localSheetId="0">BS!$A$1:$E$88</definedName>
    <definedName name="_xlnm.Print_Area" localSheetId="7">'BS Schedules'!$A$1:$D$123</definedName>
    <definedName name="_xlnm.Print_Area" localSheetId="1">PL!$A$1:$F$56</definedName>
    <definedName name="_xlnm.Print_Area" localSheetId="6">'PL Schedules'!$A$1:$D$75</definedName>
    <definedName name="_xlnm.Print_Area" localSheetId="5">Reserve!$A$1:$G$69</definedName>
    <definedName name="_xlnm.Print_Area" localSheetId="4">SC!$A$1:$G$71</definedName>
  </definedNames>
  <calcPr calcId="124519"/>
</workbook>
</file>

<file path=xl/calcChain.xml><?xml version="1.0" encoding="utf-8"?>
<calcChain xmlns="http://schemas.openxmlformats.org/spreadsheetml/2006/main">
  <c r="C58" i="4"/>
  <c r="D48" i="3"/>
  <c r="D47"/>
  <c r="D63" i="9"/>
  <c r="D62"/>
  <c r="D53" i="2"/>
  <c r="D52"/>
  <c r="D47" l="1"/>
  <c r="D48"/>
  <c r="D49"/>
  <c r="I26"/>
  <c r="I27" s="1"/>
  <c r="D12" i="9" l="1"/>
  <c r="D33" s="1"/>
  <c r="D41"/>
  <c r="D39"/>
  <c r="D28"/>
  <c r="E43" i="7"/>
  <c r="D43"/>
  <c r="E31"/>
  <c r="D31"/>
  <c r="D19"/>
  <c r="D57" s="1"/>
  <c r="D16"/>
  <c r="E15"/>
  <c r="E14"/>
  <c r="D12"/>
  <c r="E11"/>
  <c r="E10"/>
  <c r="E56" i="8"/>
  <c r="E51"/>
  <c r="E45"/>
  <c r="C18" i="4"/>
  <c r="C30" s="1"/>
  <c r="C41" s="1"/>
  <c r="C51" s="1"/>
  <c r="C17"/>
  <c r="E12" i="7" l="1"/>
  <c r="D42" i="9"/>
  <c r="E16" i="7"/>
  <c r="D42" i="1" s="1"/>
  <c r="C123" i="5" l="1"/>
  <c r="D62" i="1" s="1"/>
  <c r="C112" i="5"/>
  <c r="D61" i="1" s="1"/>
  <c r="C101" i="5"/>
  <c r="D50" i="1" s="1"/>
  <c r="D56" s="1"/>
  <c r="C84" i="5"/>
  <c r="D31" i="1" s="1"/>
  <c r="C68" i="5"/>
  <c r="D29" i="1" s="1"/>
  <c r="C55" i="5"/>
  <c r="D28" i="1" s="1"/>
  <c r="C41" i="5"/>
  <c r="D25" i="1" s="1"/>
  <c r="C31" i="5"/>
  <c r="D19" i="1" s="1"/>
  <c r="C22" i="5"/>
  <c r="D17" i="1" s="1"/>
  <c r="C12" i="5"/>
  <c r="D16" i="1" s="1"/>
  <c r="K36" i="6"/>
  <c r="M35"/>
  <c r="M34"/>
  <c r="D35" i="1" l="1"/>
  <c r="D67"/>
  <c r="J67" s="1"/>
  <c r="M62" i="6"/>
  <c r="D18" i="2" s="1"/>
  <c r="D10" i="9" s="1"/>
  <c r="E64" i="6"/>
  <c r="F64"/>
  <c r="G64"/>
  <c r="H64"/>
  <c r="K64"/>
  <c r="H66"/>
  <c r="G66"/>
  <c r="F66"/>
  <c r="E66"/>
  <c r="C60" i="4"/>
  <c r="C75" s="1"/>
  <c r="D19" i="2" s="1"/>
  <c r="C32" i="4"/>
  <c r="C45"/>
  <c r="D16" i="2" s="1"/>
  <c r="C24" i="4"/>
  <c r="D10" i="2" s="1"/>
  <c r="D11" i="9" s="1"/>
  <c r="D29" s="1"/>
  <c r="C12" i="4"/>
  <c r="D9" i="2" s="1"/>
  <c r="D11" l="1"/>
  <c r="C35" i="4"/>
  <c r="D15" i="2" s="1"/>
  <c r="D20" s="1"/>
  <c r="G43" i="9"/>
  <c r="E28"/>
  <c r="E41"/>
  <c r="E12"/>
  <c r="E33" s="1"/>
  <c r="E28" i="3"/>
  <c r="D10" i="5"/>
  <c r="D21" i="2" l="1"/>
  <c r="D23" s="1"/>
  <c r="D27" s="1"/>
  <c r="E59" i="8" s="1"/>
  <c r="C26" i="3" s="1"/>
  <c r="H65" i="6"/>
  <c r="G65"/>
  <c r="F65"/>
  <c r="E65"/>
  <c r="M28"/>
  <c r="M26"/>
  <c r="K61"/>
  <c r="H61"/>
  <c r="G61"/>
  <c r="F61"/>
  <c r="E61"/>
  <c r="K60"/>
  <c r="H60"/>
  <c r="G60"/>
  <c r="F60"/>
  <c r="E60"/>
  <c r="D60"/>
  <c r="L10"/>
  <c r="L60" s="1"/>
  <c r="J10"/>
  <c r="J60" s="1"/>
  <c r="I10"/>
  <c r="I60" s="1"/>
  <c r="B2" i="9"/>
  <c r="D12" i="5"/>
  <c r="E16" i="1" s="1"/>
  <c r="H43" i="4"/>
  <c r="D9" i="9" l="1"/>
  <c r="D13" s="1"/>
  <c r="D33" i="2"/>
  <c r="D35" s="1"/>
  <c r="A2"/>
  <c r="D123" i="5"/>
  <c r="D101"/>
  <c r="E50" i="1" s="1"/>
  <c r="D32" i="9" s="1"/>
  <c r="D34" s="1"/>
  <c r="M12" i="8"/>
  <c r="D60" i="4"/>
  <c r="D75" s="1"/>
  <c r="E82" i="1"/>
  <c r="E49" i="2" s="1"/>
  <c r="E59" i="9" s="1"/>
  <c r="E47" i="2"/>
  <c r="E57" i="9" s="1"/>
  <c r="E41" i="3" s="1"/>
  <c r="E23"/>
  <c r="D36" i="2" l="1"/>
  <c r="B43" i="3"/>
  <c r="B42"/>
  <c r="B41"/>
  <c r="B37"/>
  <c r="B35"/>
  <c r="B63" i="9"/>
  <c r="B47" i="3" s="1"/>
  <c r="B62" i="9"/>
  <c r="B61"/>
  <c r="B60"/>
  <c r="B59"/>
  <c r="B54"/>
  <c r="B53"/>
  <c r="B52"/>
  <c r="B53" i="2"/>
  <c r="B52"/>
  <c r="B51"/>
  <c r="B50"/>
  <c r="B49"/>
  <c r="B44"/>
  <c r="B42"/>
  <c r="E10" l="1"/>
  <c r="E11" i="9" s="1"/>
  <c r="E29" s="1"/>
  <c r="D84" i="5"/>
  <c r="E31" i="1" s="1"/>
  <c r="D18" i="9" s="1"/>
  <c r="E14" i="2"/>
  <c r="K56" i="6"/>
  <c r="M55"/>
  <c r="M54"/>
  <c r="E18" i="2" s="1"/>
  <c r="E10" i="9" s="1"/>
  <c r="D35" i="4"/>
  <c r="F75"/>
  <c r="G43" i="7"/>
  <c r="F43"/>
  <c r="G31"/>
  <c r="F31"/>
  <c r="F19"/>
  <c r="F57" s="1"/>
  <c r="F16"/>
  <c r="G15"/>
  <c r="G14"/>
  <c r="F12"/>
  <c r="G11"/>
  <c r="G10"/>
  <c r="E39" i="9"/>
  <c r="D31" i="5"/>
  <c r="E19" i="1" s="1"/>
  <c r="I19" s="1"/>
  <c r="D22" i="5"/>
  <c r="E17" i="1" s="1"/>
  <c r="F56" i="8"/>
  <c r="F51"/>
  <c r="F45"/>
  <c r="F37"/>
  <c r="F39" s="1"/>
  <c r="F31"/>
  <c r="F34" s="1"/>
  <c r="F25"/>
  <c r="F28" s="1"/>
  <c r="F19"/>
  <c r="F22" s="1"/>
  <c r="K65" i="6" l="1"/>
  <c r="K63"/>
  <c r="K66" s="1"/>
  <c r="G12" i="7"/>
  <c r="G16"/>
  <c r="E42" i="1" s="1"/>
  <c r="E42" i="9"/>
  <c r="D112" i="5" l="1"/>
  <c r="E61" i="1" s="1"/>
  <c r="D68" i="5"/>
  <c r="E29" i="1" s="1"/>
  <c r="D55" i="5"/>
  <c r="E28" i="1" s="1"/>
  <c r="D16" i="9" s="1"/>
  <c r="D41" i="5"/>
  <c r="E25" i="1" s="1"/>
  <c r="D17" i="9" s="1"/>
  <c r="E62" i="1"/>
  <c r="D26" i="9"/>
  <c r="E15" i="2"/>
  <c r="E19"/>
  <c r="D12" i="4"/>
  <c r="E9" i="2" s="1"/>
  <c r="D24" i="4"/>
  <c r="D45"/>
  <c r="E16" i="2" s="1"/>
  <c r="O65" i="7"/>
  <c r="O64"/>
  <c r="O63"/>
  <c r="O62"/>
  <c r="O61"/>
  <c r="O60"/>
  <c r="L35" i="1" l="1"/>
  <c r="D27" i="9"/>
  <c r="D30" s="1"/>
  <c r="E56" i="1"/>
  <c r="E11" i="2"/>
  <c r="E20"/>
  <c r="E67" i="1"/>
  <c r="D19" i="9" s="1"/>
  <c r="D21" s="1"/>
  <c r="D23" s="1"/>
  <c r="E35" i="1"/>
  <c r="E29" i="5"/>
  <c r="D35" i="9" l="1"/>
  <c r="E21" i="2"/>
  <c r="E23" s="1"/>
  <c r="E9" i="9" s="1"/>
  <c r="E13" s="1"/>
  <c r="E119" i="5"/>
  <c r="E58" i="4"/>
  <c r="E75" s="1"/>
  <c r="B3" i="7"/>
  <c r="A2" i="8"/>
  <c r="A2" i="3" l="1"/>
  <c r="A2" i="4"/>
  <c r="A2" i="5" s="1"/>
  <c r="E27" i="2"/>
  <c r="E33" s="1"/>
  <c r="E36" s="1"/>
  <c r="F41" i="9"/>
  <c r="F39"/>
  <c r="F36"/>
  <c r="A2" i="6" l="1"/>
  <c r="F42" i="9"/>
  <c r="F59" i="8"/>
  <c r="C22" i="3" s="1"/>
  <c r="E35" i="2"/>
  <c r="F28" i="9"/>
  <c r="G13"/>
  <c r="G21" s="1"/>
  <c r="F12"/>
  <c r="F33" s="1"/>
  <c r="F11"/>
  <c r="B1"/>
  <c r="F29" l="1"/>
  <c r="E27" i="3"/>
  <c r="E24" l="1"/>
  <c r="H37" i="7"/>
  <c r="F34" s="1"/>
  <c r="F37" s="1"/>
  <c r="D34" s="1"/>
  <c r="D37" s="1"/>
  <c r="I35"/>
  <c r="I24"/>
  <c r="I14"/>
  <c r="C8" i="3" s="1"/>
  <c r="E101" i="5"/>
  <c r="E68"/>
  <c r="M18" i="6"/>
  <c r="D45"/>
  <c r="D53" s="1"/>
  <c r="D56" s="1"/>
  <c r="D17"/>
  <c r="D25" l="1"/>
  <c r="D64" s="1"/>
  <c r="D61"/>
  <c r="D63" s="1"/>
  <c r="I37" i="7"/>
  <c r="G34" s="1"/>
  <c r="G37" s="1"/>
  <c r="E34" s="1"/>
  <c r="E37" s="1"/>
  <c r="E112" i="5"/>
  <c r="F61" i="1" s="1"/>
  <c r="F112" i="5"/>
  <c r="G61" i="1" s="1"/>
  <c r="G112" i="5"/>
  <c r="H61" i="1" s="1"/>
  <c r="A1" i="8"/>
  <c r="E31" i="5"/>
  <c r="F19" i="1" s="1"/>
  <c r="J19" s="1"/>
  <c r="F31" i="5"/>
  <c r="G19" i="1" s="1"/>
  <c r="G31" i="5"/>
  <c r="H19" i="1" s="1"/>
  <c r="G84" i="5"/>
  <c r="H31" i="1" s="1"/>
  <c r="F84" i="5"/>
  <c r="G31" i="1" s="1"/>
  <c r="E84" i="5"/>
  <c r="F31" i="1" s="1"/>
  <c r="F68" i="5"/>
  <c r="G29" i="1" s="1"/>
  <c r="G68" i="5"/>
  <c r="H29" i="1" s="1"/>
  <c r="F29"/>
  <c r="E55" i="5"/>
  <c r="F28" i="1" s="1"/>
  <c r="F55" i="5"/>
  <c r="G28" i="1" s="1"/>
  <c r="G55" i="5"/>
  <c r="H28" i="1" s="1"/>
  <c r="E41" i="5"/>
  <c r="F25" i="1" s="1"/>
  <c r="F41" i="5"/>
  <c r="G25" i="1" s="1"/>
  <c r="G41" i="5"/>
  <c r="H25" i="1" s="1"/>
  <c r="E22" i="5"/>
  <c r="F17" i="1" s="1"/>
  <c r="F22" i="5"/>
  <c r="G17" i="1" s="1"/>
  <c r="G22" i="5"/>
  <c r="H17" i="1" s="1"/>
  <c r="E12" i="5"/>
  <c r="F16" i="1" s="1"/>
  <c r="F12" i="5"/>
  <c r="G16" i="1" s="1"/>
  <c r="G12" i="5"/>
  <c r="H16" i="1" s="1"/>
  <c r="J28" l="1"/>
  <c r="E16" i="9"/>
  <c r="M22" i="1"/>
  <c r="J31"/>
  <c r="E18" i="9"/>
  <c r="E27"/>
  <c r="I17" i="1"/>
  <c r="I16"/>
  <c r="E26" i="9"/>
  <c r="E17"/>
  <c r="L24" i="1"/>
  <c r="J25"/>
  <c r="D33" i="6"/>
  <c r="D36" s="1"/>
  <c r="D66" s="1"/>
  <c r="F26" i="9"/>
  <c r="F16"/>
  <c r="F18"/>
  <c r="F27"/>
  <c r="F17"/>
  <c r="F35" i="1"/>
  <c r="G35"/>
  <c r="H35"/>
  <c r="H22"/>
  <c r="E123" i="5"/>
  <c r="F62" i="1" s="1"/>
  <c r="F123" i="5"/>
  <c r="G62" i="1" s="1"/>
  <c r="G123" i="5"/>
  <c r="H62" i="1" s="1"/>
  <c r="E30" i="9" l="1"/>
  <c r="D65" i="6"/>
  <c r="F30" i="9"/>
  <c r="H37" i="1"/>
  <c r="F50"/>
  <c r="F67"/>
  <c r="G67"/>
  <c r="H67"/>
  <c r="L45" i="6"/>
  <c r="J45"/>
  <c r="J53" s="1"/>
  <c r="I45"/>
  <c r="I53" s="1"/>
  <c r="M49"/>
  <c r="M46"/>
  <c r="F18" i="2" s="1"/>
  <c r="F10" i="9" s="1"/>
  <c r="M41" i="6"/>
  <c r="M20"/>
  <c r="M13"/>
  <c r="M11"/>
  <c r="M39"/>
  <c r="M10"/>
  <c r="M38"/>
  <c r="L17"/>
  <c r="J17"/>
  <c r="I17"/>
  <c r="E12" i="4"/>
  <c r="F9" i="2" s="1"/>
  <c r="F12" i="4"/>
  <c r="G9" i="2" s="1"/>
  <c r="E24" i="4"/>
  <c r="F10" i="2" s="1"/>
  <c r="F24" i="4"/>
  <c r="G10" i="2" s="1"/>
  <c r="E32" i="4"/>
  <c r="F35"/>
  <c r="G15" i="2" s="1"/>
  <c r="F19"/>
  <c r="E45" i="4"/>
  <c r="F16" i="2" s="1"/>
  <c r="F45" i="4"/>
  <c r="G16" i="2" s="1"/>
  <c r="G19"/>
  <c r="F101" i="5"/>
  <c r="G50" i="1" s="1"/>
  <c r="G56" s="1"/>
  <c r="G101" i="5"/>
  <c r="H50" i="1" s="1"/>
  <c r="H56" s="1"/>
  <c r="E19" i="9" l="1"/>
  <c r="E21" s="1"/>
  <c r="E23" s="1"/>
  <c r="J50" i="1"/>
  <c r="E32" i="9"/>
  <c r="E34" s="1"/>
  <c r="G11" i="2"/>
  <c r="M60" i="6"/>
  <c r="J25"/>
  <c r="J64" s="1"/>
  <c r="J61"/>
  <c r="L25"/>
  <c r="L61"/>
  <c r="I25"/>
  <c r="I64" s="1"/>
  <c r="I61"/>
  <c r="M45"/>
  <c r="M53" s="1"/>
  <c r="G18" i="2"/>
  <c r="G20" s="1"/>
  <c r="J56" i="6"/>
  <c r="J63" s="1"/>
  <c r="I56"/>
  <c r="I63" s="1"/>
  <c r="E35" i="4"/>
  <c r="F15" i="2" s="1"/>
  <c r="F20" s="1"/>
  <c r="F56" i="1"/>
  <c r="F32" i="9"/>
  <c r="F34" s="1"/>
  <c r="F19"/>
  <c r="F11" i="2"/>
  <c r="L53" i="6"/>
  <c r="M17"/>
  <c r="K67" i="8"/>
  <c r="I58" s="1"/>
  <c r="I56"/>
  <c r="G56"/>
  <c r="I51"/>
  <c r="G51"/>
  <c r="K45"/>
  <c r="I45"/>
  <c r="G45"/>
  <c r="K39"/>
  <c r="I39"/>
  <c r="G37" s="1"/>
  <c r="G39" s="1"/>
  <c r="E37" s="1"/>
  <c r="E39" s="1"/>
  <c r="K34"/>
  <c r="I34"/>
  <c r="G31" s="1"/>
  <c r="G34" s="1"/>
  <c r="E31" s="1"/>
  <c r="E34" s="1"/>
  <c r="K28"/>
  <c r="I28"/>
  <c r="G25" s="1"/>
  <c r="G28" s="1"/>
  <c r="E25" s="1"/>
  <c r="E28" s="1"/>
  <c r="K22"/>
  <c r="I22"/>
  <c r="G19" s="1"/>
  <c r="G22" s="1"/>
  <c r="E19" s="1"/>
  <c r="E22" s="1"/>
  <c r="K16"/>
  <c r="I16"/>
  <c r="K65" i="7"/>
  <c r="K63"/>
  <c r="J43"/>
  <c r="I43"/>
  <c r="H43"/>
  <c r="K40"/>
  <c r="K43" s="1"/>
  <c r="J31"/>
  <c r="I31"/>
  <c r="H31"/>
  <c r="K28"/>
  <c r="K31" s="1"/>
  <c r="I26"/>
  <c r="G23" s="1"/>
  <c r="G26" s="1"/>
  <c r="E23" s="1"/>
  <c r="E26" s="1"/>
  <c r="H26"/>
  <c r="F23" s="1"/>
  <c r="F26" s="1"/>
  <c r="D23" s="1"/>
  <c r="D26" s="1"/>
  <c r="L19"/>
  <c r="J19"/>
  <c r="J57" s="1"/>
  <c r="H19"/>
  <c r="H57" s="1"/>
  <c r="K15"/>
  <c r="I15"/>
  <c r="L14"/>
  <c r="L23" s="1"/>
  <c r="J14"/>
  <c r="J23" s="1"/>
  <c r="H16"/>
  <c r="L12"/>
  <c r="J12"/>
  <c r="H12"/>
  <c r="K11"/>
  <c r="I11"/>
  <c r="M10"/>
  <c r="M14" s="1"/>
  <c r="M16" s="1"/>
  <c r="K10"/>
  <c r="K14" s="1"/>
  <c r="I10"/>
  <c r="B2"/>
  <c r="G21" i="2" l="1"/>
  <c r="G23" s="1"/>
  <c r="G27" s="1"/>
  <c r="G33" s="1"/>
  <c r="G35" s="1"/>
  <c r="E35" i="9"/>
  <c r="L64" i="6"/>
  <c r="G13" i="8"/>
  <c r="G16" s="1"/>
  <c r="F13" s="1"/>
  <c r="F16" s="1"/>
  <c r="M25" i="6"/>
  <c r="M64" s="1"/>
  <c r="M61"/>
  <c r="L33"/>
  <c r="L36" s="1"/>
  <c r="L66" s="1"/>
  <c r="I33"/>
  <c r="J33"/>
  <c r="K16" i="7"/>
  <c r="G42" i="1" s="1"/>
  <c r="H42" s="1"/>
  <c r="C11" i="3"/>
  <c r="C16" s="1"/>
  <c r="I16" i="7"/>
  <c r="F42" i="1" s="1"/>
  <c r="M23" i="7"/>
  <c r="M34" s="1"/>
  <c r="M37" s="1"/>
  <c r="L56" i="6"/>
  <c r="L63" s="1"/>
  <c r="M56"/>
  <c r="M63" s="1"/>
  <c r="G22" i="1"/>
  <c r="G37" s="1"/>
  <c r="F21" i="2"/>
  <c r="F23" s="1"/>
  <c r="F9" i="9" s="1"/>
  <c r="F13" s="1"/>
  <c r="F21" s="1"/>
  <c r="F23" s="1"/>
  <c r="F35" s="1"/>
  <c r="F37" s="1"/>
  <c r="K69" i="8"/>
  <c r="H43" i="1" s="1"/>
  <c r="J26" i="7"/>
  <c r="J34"/>
  <c r="J37" s="1"/>
  <c r="K23"/>
  <c r="L26"/>
  <c r="L34"/>
  <c r="L37" s="1"/>
  <c r="J16"/>
  <c r="L16"/>
  <c r="I12"/>
  <c r="K12"/>
  <c r="M12"/>
  <c r="E13" i="8" l="1"/>
  <c r="E16" s="1"/>
  <c r="D21" i="3"/>
  <c r="D25" s="1"/>
  <c r="D30" s="1"/>
  <c r="J65" i="6"/>
  <c r="J36"/>
  <c r="J66" s="1"/>
  <c r="I65"/>
  <c r="I36"/>
  <c r="I66" s="1"/>
  <c r="M26" i="7"/>
  <c r="G36" i="2"/>
  <c r="I59" i="8"/>
  <c r="H45" i="1"/>
  <c r="H69" s="1"/>
  <c r="H71" s="1"/>
  <c r="L65" i="6"/>
  <c r="E36" i="9"/>
  <c r="E37" s="1"/>
  <c r="F43"/>
  <c r="F12" i="1"/>
  <c r="F22" s="1"/>
  <c r="F37" s="1"/>
  <c r="M33" i="6"/>
  <c r="F27" i="2"/>
  <c r="F33" s="1"/>
  <c r="F36" s="1"/>
  <c r="I67" i="8"/>
  <c r="K34" i="7"/>
  <c r="K37" s="1"/>
  <c r="K26"/>
  <c r="M65" i="6" l="1"/>
  <c r="M36"/>
  <c r="M66" s="1"/>
  <c r="E43" i="9"/>
  <c r="D36"/>
  <c r="D37" s="1"/>
  <c r="D43" s="1"/>
  <c r="I69" i="8"/>
  <c r="G43" i="1" s="1"/>
  <c r="G45" s="1"/>
  <c r="G69" s="1"/>
  <c r="G71" s="1"/>
  <c r="F35" i="2"/>
  <c r="G59" i="8"/>
  <c r="G58"/>
  <c r="A1" i="6"/>
  <c r="D12" i="1" l="1"/>
  <c r="D22" s="1"/>
  <c r="D37" s="1"/>
  <c r="E12"/>
  <c r="E22" s="1"/>
  <c r="E37" s="1"/>
  <c r="E26" i="3"/>
  <c r="G67" i="8"/>
  <c r="E22" i="3" l="1"/>
  <c r="G69" i="8"/>
  <c r="F43" i="1" s="1"/>
  <c r="F45" s="1"/>
  <c r="F69" s="1"/>
  <c r="F71" s="1"/>
  <c r="F58" i="8"/>
  <c r="F67" l="1"/>
  <c r="E58" s="1"/>
  <c r="E67" s="1"/>
  <c r="E69" s="1"/>
  <c r="C21" i="3"/>
  <c r="F69" i="8"/>
  <c r="E43" i="1" l="1"/>
  <c r="E45" s="1"/>
  <c r="D43"/>
  <c r="D45" s="1"/>
  <c r="D69" s="1"/>
  <c r="D71" s="1"/>
  <c r="C25" i="3"/>
  <c r="C30" s="1"/>
  <c r="E21"/>
  <c r="E25" s="1"/>
  <c r="E30" s="1"/>
  <c r="E69" i="1" l="1"/>
  <c r="E71" s="1"/>
  <c r="J45"/>
  <c r="K69"/>
  <c r="E81" l="1"/>
  <c r="E48" i="2" s="1"/>
  <c r="E58" i="9" s="1"/>
</calcChain>
</file>

<file path=xl/sharedStrings.xml><?xml version="1.0" encoding="utf-8"?>
<sst xmlns="http://schemas.openxmlformats.org/spreadsheetml/2006/main" count="806" uniqueCount="400">
  <si>
    <t>PARTICULARS</t>
  </si>
  <si>
    <t xml:space="preserve">YEAR ENDED </t>
  </si>
  <si>
    <t>(Amount in Rs.)</t>
  </si>
  <si>
    <t>I</t>
  </si>
  <si>
    <t>Revenue From Operations</t>
  </si>
  <si>
    <t>II</t>
  </si>
  <si>
    <t>Other Income</t>
  </si>
  <si>
    <t>III</t>
  </si>
  <si>
    <t>Total Income (I+II)</t>
  </si>
  <si>
    <t>IV</t>
  </si>
  <si>
    <t>Expenses</t>
  </si>
  <si>
    <t>Cost of Materials Consumed</t>
  </si>
  <si>
    <t>Purchases of Stock - in - trade</t>
  </si>
  <si>
    <t>Changes in Inventories of Finished Goods, Stock in trade and Work in Progress</t>
  </si>
  <si>
    <t>Employee Benefit Expenses</t>
  </si>
  <si>
    <t>Finance Costs</t>
  </si>
  <si>
    <t>Depreciation and Amortisation Expenses</t>
  </si>
  <si>
    <t>Other Expenses</t>
  </si>
  <si>
    <t>Total Expenses</t>
  </si>
  <si>
    <t>V</t>
  </si>
  <si>
    <t>Profit before Exceptional Items and Tax (III-IV)</t>
  </si>
  <si>
    <t>VI</t>
  </si>
  <si>
    <t>Exceptional Items</t>
  </si>
  <si>
    <t>VII</t>
  </si>
  <si>
    <t>Profit Before Tax (V+VI)</t>
  </si>
  <si>
    <t>VIII</t>
  </si>
  <si>
    <t>Tax Expense</t>
  </si>
  <si>
    <t>Current Tax</t>
  </si>
  <si>
    <t>Deferred Tax</t>
  </si>
  <si>
    <t>IX</t>
  </si>
  <si>
    <t>Profit for the Year (VII-VIII)</t>
  </si>
  <si>
    <t>X</t>
  </si>
  <si>
    <t>Other Comprehensive Income</t>
  </si>
  <si>
    <t>A(i)</t>
  </si>
  <si>
    <t>A(ii)</t>
  </si>
  <si>
    <t>B(i)</t>
  </si>
  <si>
    <t>B(ii)</t>
  </si>
  <si>
    <t>Items that will not be reclassified to profit or loss</t>
  </si>
  <si>
    <t>Income Tax relating to items that will not be reclassified to profit or loss</t>
  </si>
  <si>
    <t>Items that will be reclassified to Profit or Loss</t>
  </si>
  <si>
    <t>Income Tax relating to items that will be reclassified to profit or loss</t>
  </si>
  <si>
    <t>JYOTIRGAMYA ENTERPRISES LIMITED</t>
  </si>
  <si>
    <t>XI</t>
  </si>
  <si>
    <t>Profit for the Year (IX+X)</t>
  </si>
  <si>
    <t>XII</t>
  </si>
  <si>
    <t>Earning Per Equity Share</t>
  </si>
  <si>
    <t>(1) Basic (in Rs.)</t>
  </si>
  <si>
    <t>(2) Diluted (in Rs.)</t>
  </si>
  <si>
    <t>See accompanying Notes forming a part of the financial statements</t>
  </si>
  <si>
    <t>In terms of our report attached</t>
  </si>
  <si>
    <t>Chartered Accountants</t>
  </si>
  <si>
    <t>Partner</t>
  </si>
  <si>
    <t>For and on behalf of the Board of Directors</t>
  </si>
  <si>
    <t>Jyotirgamya Enterprises Limited</t>
  </si>
  <si>
    <t>Director</t>
  </si>
  <si>
    <t>As At</t>
  </si>
  <si>
    <t>ASSETS</t>
  </si>
  <si>
    <t>Non Current Assets</t>
  </si>
  <si>
    <t>(a) Property, Plant and Equipment</t>
  </si>
  <si>
    <t>(b) Capital Work-in-Progress</t>
  </si>
  <si>
    <t>(c ) Intangible Assets</t>
  </si>
  <si>
    <t>(i) Investments</t>
  </si>
  <si>
    <t>(ii) Loans</t>
  </si>
  <si>
    <t>(iii) Other Financial Assets</t>
  </si>
  <si>
    <t>Total Non - Current Assets</t>
  </si>
  <si>
    <t>Current Assets</t>
  </si>
  <si>
    <t>(g) Other Non - Current Assets</t>
  </si>
  <si>
    <t>(a) Inventories</t>
  </si>
  <si>
    <t>(b) Financial Assets</t>
  </si>
  <si>
    <t>(iv) Bank Balances other than above</t>
  </si>
  <si>
    <t>(vi) Other Financial Assets</t>
  </si>
  <si>
    <t>(d) Other Current Assets</t>
  </si>
  <si>
    <t>Total Current Assets</t>
  </si>
  <si>
    <t>Total Assets</t>
  </si>
  <si>
    <t>EQUITY AND LIABILITIES</t>
  </si>
  <si>
    <t>Equity</t>
  </si>
  <si>
    <t xml:space="preserve">(a) Equity Share Capital </t>
  </si>
  <si>
    <t>(b) Other Equity</t>
  </si>
  <si>
    <t>Total Equity</t>
  </si>
  <si>
    <t>LIABILITIES</t>
  </si>
  <si>
    <t>Non Current Liabilities</t>
  </si>
  <si>
    <t>(a) Financial Liabilities</t>
  </si>
  <si>
    <t>(i) Borrowings</t>
  </si>
  <si>
    <t>(ii) Other Financial Liabilities</t>
  </si>
  <si>
    <t>(b) Provisions</t>
  </si>
  <si>
    <t>(c ) Deferred tax Liabilities (Net)</t>
  </si>
  <si>
    <t>(d) Other Non - Current Liabilities</t>
  </si>
  <si>
    <t>Total Non Current Liabilities</t>
  </si>
  <si>
    <t>Current Liabilties</t>
  </si>
  <si>
    <t>(b) Other Current Liabilities</t>
  </si>
  <si>
    <t>(c ) Provisions</t>
  </si>
  <si>
    <t>(d) Current Tax Liabilties (Net)</t>
  </si>
  <si>
    <t>Total Current Liabilities</t>
  </si>
  <si>
    <t>Total Equity and Liabilities</t>
  </si>
  <si>
    <t>A</t>
  </si>
  <si>
    <t xml:space="preserve">EQUITY SHARE CAPITAL </t>
  </si>
  <si>
    <t>Changes in equity share capital during the year</t>
  </si>
  <si>
    <t>(a) Issue of equity shares under employee share option plan</t>
  </si>
  <si>
    <t>(b) Others</t>
  </si>
  <si>
    <t>B</t>
  </si>
  <si>
    <t xml:space="preserve">Other Equity </t>
  </si>
  <si>
    <t>Amount</t>
  </si>
  <si>
    <t>Particulars</t>
  </si>
  <si>
    <t>Retained Earning</t>
  </si>
  <si>
    <t xml:space="preserve">Total </t>
  </si>
  <si>
    <t>Profit for the Year</t>
  </si>
  <si>
    <t>Year ended</t>
  </si>
  <si>
    <t>March 31, 2018</t>
  </si>
  <si>
    <t>March 31, 2017</t>
  </si>
  <si>
    <t>(Amount in Rupees)</t>
  </si>
  <si>
    <t>Leasehold land
(refer note 2 and 4 below)</t>
  </si>
  <si>
    <t>Freehold land</t>
  </si>
  <si>
    <t>Bulding</t>
  </si>
  <si>
    <t>Leasehold improvements</t>
  </si>
  <si>
    <t>Plant &amp; machinery</t>
  </si>
  <si>
    <t>Medical equipments</t>
  </si>
  <si>
    <t>Furniture &amp; fittings</t>
  </si>
  <si>
    <t>Computers</t>
  </si>
  <si>
    <t>Office equipments</t>
  </si>
  <si>
    <t>Vehicles</t>
  </si>
  <si>
    <t>Total</t>
  </si>
  <si>
    <t>Cost or deemed cost</t>
  </si>
  <si>
    <t>Gross Block</t>
  </si>
  <si>
    <t>As at April 1, 2016</t>
  </si>
  <si>
    <t>Additions</t>
  </si>
  <si>
    <t xml:space="preserve">Additions on acquisition of subsidiaries </t>
  </si>
  <si>
    <t>Disposals</t>
  </si>
  <si>
    <t>Disposals on sale of subsidiaries</t>
  </si>
  <si>
    <t>Other adjustments</t>
  </si>
  <si>
    <t>Exchange translation adjustments</t>
  </si>
  <si>
    <t>As at March 31,2017</t>
  </si>
  <si>
    <t>Additions on acquisition of subsidiary</t>
  </si>
  <si>
    <t>As at March 31,2018</t>
  </si>
  <si>
    <t>Accumulated Depreciation</t>
  </si>
  <si>
    <t>Charge for the year</t>
  </si>
  <si>
    <t xml:space="preserve">Additions on acquisition </t>
  </si>
  <si>
    <t xml:space="preserve">Disposals on sale of subsidiaries </t>
  </si>
  <si>
    <t>Impairment</t>
  </si>
  <si>
    <t>As at</t>
  </si>
  <si>
    <t>Number</t>
  </si>
  <si>
    <t>-</t>
  </si>
  <si>
    <t xml:space="preserve">Name of Shareholder </t>
  </si>
  <si>
    <t>No. of Shares held</t>
  </si>
  <si>
    <t xml:space="preserve">% of Holding </t>
  </si>
  <si>
    <t>Notes Forming Parts of the Financial Statements</t>
  </si>
  <si>
    <t>Figures in INR</t>
  </si>
  <si>
    <t>As on March 31, 2017</t>
  </si>
  <si>
    <t>As at March 31, 2013</t>
  </si>
  <si>
    <t>Sr. No</t>
  </si>
  <si>
    <t>Amount (Rs.)</t>
  </si>
  <si>
    <t>AUTHORIZED CAPITAL</t>
  </si>
  <si>
    <t>Equity Shares of Rs. 10/- each with voting Rights</t>
  </si>
  <si>
    <t>Preference Shares of Rs. 10/- each</t>
  </si>
  <si>
    <t>ISSUED , SUBSCRIBED &amp; PAID UP CAPITAL</t>
  </si>
  <si>
    <t>Preference Share Capital</t>
  </si>
  <si>
    <t>Reconciliation of Number of Shares:-</t>
  </si>
  <si>
    <t>Authorised</t>
  </si>
  <si>
    <t>Equity Shares of 10/- each with voting Rights</t>
  </si>
  <si>
    <t>Share Outstanding at the beginning of the year</t>
  </si>
  <si>
    <t>Add: Increase during the year</t>
  </si>
  <si>
    <t>Less: Decrease during the year</t>
  </si>
  <si>
    <t>Share Outstanding at the end of the year</t>
  </si>
  <si>
    <t>Preference Shares of 10/- each</t>
  </si>
  <si>
    <t>Issued, Subscribed &amp; Paid up</t>
  </si>
  <si>
    <t>Add: Shares issued during the year</t>
  </si>
  <si>
    <t>Less: Shares bought back during the year</t>
  </si>
  <si>
    <t>Terms/Rights attached to Equity Shares</t>
  </si>
  <si>
    <t>Details of shares held by Shareholders holding more than 5% of the aggregate shares in the Company:-</t>
  </si>
  <si>
    <t>Equity Shares with Voting rights</t>
  </si>
  <si>
    <t>Jyotirgamya Advisory Pvt Ltd</t>
  </si>
  <si>
    <t>Anju Chordia</t>
  </si>
  <si>
    <t>Sandeesh Jain</t>
  </si>
  <si>
    <t>Anirudh Goel</t>
  </si>
  <si>
    <t>The company has not bought back any shares during the period of five years immediately preceding the Balance Sheet date. There are no securities that are convertible into equity / preference shares.</t>
  </si>
  <si>
    <t>The company  has issued 2,47,400 10% Non Commulative Compulsorily Redeemable Preference Shares of Rs.10/- each for total consideration of Rs. 24,74,000/- which includes 30,000 Preference Shares issued for consideration other than cash.</t>
  </si>
  <si>
    <t>Other Equity excluding non controlling interest</t>
  </si>
  <si>
    <t>Reserve and Surplus</t>
  </si>
  <si>
    <t>(A)</t>
  </si>
  <si>
    <t>Securities premium account</t>
  </si>
  <si>
    <t>Opening balance</t>
  </si>
  <si>
    <t>Add : Premium on shares issued during the year</t>
  </si>
  <si>
    <t>Less: Amount utilized for accrual of premium payable on redemption 
of 5% foreign currency convertible bonds (refer note --)</t>
  </si>
  <si>
    <t>Closing balance</t>
  </si>
  <si>
    <t>(B)</t>
  </si>
  <si>
    <t>Amalgamation reserve</t>
  </si>
  <si>
    <t xml:space="preserve">Addition </t>
  </si>
  <si>
    <t>Deduction</t>
  </si>
  <si>
    <t>(C)</t>
  </si>
  <si>
    <t>Debenture redemption reserve (refer note --)</t>
  </si>
  <si>
    <t>Transferred (to)/ from surplus balance in the statement of profit and loss</t>
  </si>
  <si>
    <t>Less: amount transferred to general reserve</t>
  </si>
  <si>
    <t>(D)</t>
  </si>
  <si>
    <t>General reserves</t>
  </si>
  <si>
    <t>Addition</t>
  </si>
  <si>
    <t>Add: transfer from debenture redemption reserve</t>
  </si>
  <si>
    <t>(E)</t>
  </si>
  <si>
    <t>Foreign currency monetary item translation difference account</t>
  </si>
  <si>
    <t>Effect of foreign exchange rates variation during the year</t>
  </si>
  <si>
    <t>(F)</t>
  </si>
  <si>
    <t>Share options outstanding Account</t>
  </si>
  <si>
    <t>Add: loss on dilution of shareholding</t>
  </si>
  <si>
    <t>(G)</t>
  </si>
  <si>
    <t>Capital redemption reserve</t>
  </si>
  <si>
    <t>Transfer from surplus in Statement of Profit and Loss</t>
  </si>
  <si>
    <t>(H)</t>
  </si>
  <si>
    <t>Capital reserve</t>
  </si>
  <si>
    <t>Addition/ deduction</t>
  </si>
  <si>
    <t>Surplus in the statement of profit and loss</t>
  </si>
  <si>
    <t>Transfer from/(to) Debenture redemption reserve</t>
  </si>
  <si>
    <t>Transfer to capital redemption reserve</t>
  </si>
  <si>
    <t>Minority interest adjustment</t>
  </si>
  <si>
    <t>Proposed final equity dividend [amount per share Rupees -- (Previous year Rupees --)]</t>
  </si>
  <si>
    <t>Dividend distribution tax on proposed dividend</t>
  </si>
  <si>
    <t>Dividend accrued on compulsory convertible preference shares</t>
  </si>
  <si>
    <t>Net surplus in the statement of profit and loss</t>
  </si>
  <si>
    <t>As on March 31, 2018</t>
  </si>
  <si>
    <t>Adjustment related to Fixed Assets</t>
  </si>
  <si>
    <t>Financial Liabilities - Borrowings</t>
  </si>
  <si>
    <t>Secured</t>
  </si>
  <si>
    <t>From Body Corporates*</t>
  </si>
  <si>
    <t>(* Secured by the way of hypothecation of vehicle financed)</t>
  </si>
  <si>
    <t>April 01, 2016</t>
  </si>
  <si>
    <t>Audit Fees</t>
  </si>
  <si>
    <t>Fees &amp; Subscriptions</t>
  </si>
  <si>
    <t>Filling Fees</t>
  </si>
  <si>
    <t>Interest Paid on Car Loan</t>
  </si>
  <si>
    <t>Listing Fees Paid</t>
  </si>
  <si>
    <t>Legal &amp; Professional Charges</t>
  </si>
  <si>
    <t>Insurance Expenses</t>
  </si>
  <si>
    <t>Postage &amp; Telegram</t>
  </si>
  <si>
    <t>Bank Charges</t>
  </si>
  <si>
    <t>Bad Debts Written Off</t>
  </si>
  <si>
    <t>Advertisement Expenses</t>
  </si>
  <si>
    <t>Miscellaneous Expenses</t>
  </si>
  <si>
    <t xml:space="preserve">TOTAL </t>
  </si>
  <si>
    <t>Salaries Expenses</t>
  </si>
  <si>
    <t>Change In Inventory of Stock in Trade</t>
  </si>
  <si>
    <t>Opening Stock</t>
  </si>
  <si>
    <t>Less: Closing Stock</t>
  </si>
  <si>
    <t>TOTAL</t>
  </si>
  <si>
    <t>Interest Income</t>
  </si>
  <si>
    <t>Profit on Sale Of Investments</t>
  </si>
  <si>
    <t>Sale of Goods</t>
  </si>
  <si>
    <t>April 01,2016</t>
  </si>
  <si>
    <t>Sundry Creditors</t>
  </si>
  <si>
    <t>Expenses Payable</t>
  </si>
  <si>
    <t>Financial Liabilities - Trade Payable</t>
  </si>
  <si>
    <t>Financial Liabilities - Other Financial Liabilities</t>
  </si>
  <si>
    <t>Other Payables</t>
  </si>
  <si>
    <t>(i) Trade Payables</t>
  </si>
  <si>
    <t>Non Current Investment</t>
  </si>
  <si>
    <t>Investment (At Cost)</t>
  </si>
  <si>
    <t>(a) In Equity Instruments</t>
  </si>
  <si>
    <t>Long Term Loans &amp; Advances</t>
  </si>
  <si>
    <t>Unsecured , Considered Good</t>
  </si>
  <si>
    <t>Body Corporates</t>
  </si>
  <si>
    <t>Income Tax Assets (Net)</t>
  </si>
  <si>
    <t>On Fixed Assets</t>
  </si>
  <si>
    <t>(c) Income Tax Assets (Net)</t>
  </si>
  <si>
    <t>Inventories</t>
  </si>
  <si>
    <t>Stock In Trade</t>
  </si>
  <si>
    <t>Trade Receivables</t>
  </si>
  <si>
    <t>Outstanding Less than Six Months</t>
  </si>
  <si>
    <t>Unsecured, Considered Good</t>
  </si>
  <si>
    <t>Outstanding More than Six Months</t>
  </si>
  <si>
    <t>Cash &amp; Cash Equivalents</t>
  </si>
  <si>
    <t>Cash in Hand</t>
  </si>
  <si>
    <t>Balances with Scheduled Bank</t>
  </si>
  <si>
    <t>In Current Account</t>
  </si>
  <si>
    <t>Short Term Loans &amp; Advances</t>
  </si>
  <si>
    <t>Balances with Government Authorities</t>
  </si>
  <si>
    <t>TDS Receivable</t>
  </si>
  <si>
    <t>Other Unsecured Loan and Advances</t>
  </si>
  <si>
    <t>Prior Period Item</t>
  </si>
  <si>
    <t>Miscellaneous Income</t>
  </si>
  <si>
    <t>Statutory Dues</t>
  </si>
  <si>
    <t>Sahil Minhaj khan</t>
  </si>
  <si>
    <t>Saeed Ur Rehman</t>
  </si>
  <si>
    <t>Note 13</t>
  </si>
  <si>
    <t>Note 14</t>
  </si>
  <si>
    <t>Note 15</t>
  </si>
  <si>
    <t>Note 16</t>
  </si>
  <si>
    <t>Note 17</t>
  </si>
  <si>
    <t>Note 20</t>
  </si>
  <si>
    <t>Securities Premium Reserve</t>
  </si>
  <si>
    <t>Place: New Delhi</t>
  </si>
  <si>
    <t>SAHIL MINHAJ KHAN</t>
  </si>
  <si>
    <t>MIRZA AZAMALI BEG</t>
  </si>
  <si>
    <t>ADIL RASHEED</t>
  </si>
  <si>
    <t>Chief Financial Officer</t>
  </si>
  <si>
    <t>DIN:06624897</t>
  </si>
  <si>
    <t>DIN:07982681</t>
  </si>
  <si>
    <t>1 to 9</t>
  </si>
  <si>
    <t>Note : 18 Share Capital</t>
  </si>
  <si>
    <t>Premium on shares issued during the year</t>
  </si>
  <si>
    <t>Note 23</t>
  </si>
  <si>
    <t>Note 24</t>
  </si>
  <si>
    <t>Note 25</t>
  </si>
  <si>
    <t>Note 26</t>
  </si>
  <si>
    <t>Note 27</t>
  </si>
  <si>
    <t>Note 11</t>
  </si>
  <si>
    <t>Note 12</t>
  </si>
  <si>
    <t>Note 21</t>
  </si>
  <si>
    <t>Note 22</t>
  </si>
  <si>
    <r>
      <t>Equity Shares of 10/-</t>
    </r>
    <r>
      <rPr>
        <u/>
        <sz val="11"/>
        <color indexed="8"/>
        <rFont val="Times New Roman"/>
        <family val="1"/>
      </rPr>
      <t xml:space="preserve"> each with voting Rights</t>
    </r>
  </si>
  <si>
    <r>
      <t>Preference Shares of 10/-</t>
    </r>
    <r>
      <rPr>
        <u/>
        <sz val="11"/>
        <color indexed="8"/>
        <rFont val="Times New Roman"/>
        <family val="1"/>
      </rPr>
      <t xml:space="preserve"> each</t>
    </r>
  </si>
  <si>
    <t>For the period ended</t>
  </si>
  <si>
    <t>31.03.2017</t>
  </si>
  <si>
    <t>Cash flow from Operating Activities</t>
  </si>
  <si>
    <t>Net Profit / (Loss) before Tax</t>
  </si>
  <si>
    <t>Depreciation written off</t>
  </si>
  <si>
    <t>Interest paid</t>
  </si>
  <si>
    <t>Operating Profit / (Loss) before working Capital Changes</t>
  </si>
  <si>
    <t>Adjustements for changes in Working Capital</t>
  </si>
  <si>
    <t>Increase/ Decrease in Debtors</t>
  </si>
  <si>
    <t>Increase/ Decrease in Stock</t>
  </si>
  <si>
    <t>Increase/ Decrease other Current Assets</t>
  </si>
  <si>
    <t>Increase/ Decrease other Current Liabilities</t>
  </si>
  <si>
    <t xml:space="preserve">Cash generated from / (Used in) Operating Activities </t>
  </si>
  <si>
    <t>Taxes (Paid) /Refund Received (Net of TDS)</t>
  </si>
  <si>
    <t xml:space="preserve">Net Cash generated from / (Used in ) Operating Activities (A) </t>
  </si>
  <si>
    <t>Cash flow from Investing Activities</t>
  </si>
  <si>
    <t>Purchase of Fixed assets</t>
  </si>
  <si>
    <t xml:space="preserve">Inter Corporate Investment </t>
  </si>
  <si>
    <t>Inter Corporate Loan (Given)/ Received Back</t>
  </si>
  <si>
    <t xml:space="preserve">Net Cash generated from / (Used in ) Investing Activities (B) </t>
  </si>
  <si>
    <t>C</t>
  </si>
  <si>
    <t>Cash flow from Financing  Activities</t>
  </si>
  <si>
    <t>Inter Corporate Loan Taken / (Repaid)</t>
  </si>
  <si>
    <t>Interest Paid</t>
  </si>
  <si>
    <t xml:space="preserve">Net Cash generated from / (Used in ) Financing Activities (C) </t>
  </si>
  <si>
    <t>Net Increase in Cash and Cash Equivalents (A+B+C)</t>
  </si>
  <si>
    <t>Cash and Cash Equivalents at the Beginning of the Year</t>
  </si>
  <si>
    <t>Cash and Cash Equivalents at the End of the Year</t>
  </si>
  <si>
    <t>Cash and Cash Equivalents at the End of the Year Comprises of</t>
  </si>
  <si>
    <t>Cash in hand</t>
  </si>
  <si>
    <t>Balances with Scheduled Banks</t>
  </si>
  <si>
    <t>Current Accounts</t>
  </si>
  <si>
    <t xml:space="preserve">Notes:- </t>
  </si>
  <si>
    <t>2. Previous Year figures has been regrouped wherever necessary to confirm the current years classification.</t>
  </si>
  <si>
    <t>This is the cash flow statement referred to our report of even date.</t>
  </si>
  <si>
    <t>Profit / Loss on sale of investments</t>
  </si>
  <si>
    <t>31.03.2018</t>
  </si>
  <si>
    <t>1. The above Cash Flow Statement has been prepared under the Indirect Method as set out in Indian Accounting Standard-7 (Ind AS- 7) on Statement of Cash Flows issued by the Institute of Chartered Accountants of India.</t>
  </si>
  <si>
    <t>NOTE</t>
  </si>
  <si>
    <t>NO.</t>
  </si>
  <si>
    <t xml:space="preserve">CORRECT </t>
  </si>
  <si>
    <t>(i) Trade Receivables</t>
  </si>
  <si>
    <t>(ii) Cash and Cash Equivalents</t>
  </si>
  <si>
    <t>As on March 31, 2019</t>
  </si>
  <si>
    <t>31.03.2019</t>
  </si>
  <si>
    <t>March 31, 2019</t>
  </si>
  <si>
    <t>Courier Charges</t>
  </si>
  <si>
    <t>Depository Services</t>
  </si>
  <si>
    <t>Interest on late payment</t>
  </si>
  <si>
    <t>As at March 31,2019</t>
  </si>
  <si>
    <t>Net Block(As at March 31,2019)</t>
  </si>
  <si>
    <t>GST Late Fees</t>
  </si>
  <si>
    <t>Profit/(Loss) for the year</t>
  </si>
  <si>
    <t>Accounting Charges</t>
  </si>
  <si>
    <t>Security deposit</t>
  </si>
  <si>
    <t>For B S Sawhney &amp; Associates</t>
  </si>
  <si>
    <t>Mr. S Santan Krishan</t>
  </si>
  <si>
    <t>Note :10 - Property, plant and equipment</t>
  </si>
  <si>
    <t>Adjustment in FA</t>
  </si>
  <si>
    <t>(iii) Loans &amp; Advances</t>
  </si>
  <si>
    <t>Prepaid Expenses</t>
  </si>
  <si>
    <t>(Firm Registration No. 008241N)</t>
  </si>
  <si>
    <t>Mem. No. 513245</t>
  </si>
  <si>
    <t>TALAT KAMAL</t>
  </si>
  <si>
    <t>Net Block As at March 31,2017</t>
  </si>
  <si>
    <t>Net Block As at March 31,2016</t>
  </si>
  <si>
    <t>Net Block As at March 31,2018</t>
  </si>
  <si>
    <t>Loss on sale of Investment</t>
  </si>
  <si>
    <t>March 31, 2020</t>
  </si>
  <si>
    <t>Office Expense</t>
  </si>
  <si>
    <t>Staff Welfare Expense</t>
  </si>
  <si>
    <t>Round Off</t>
  </si>
  <si>
    <t>Net Block(As at March 31,2020)</t>
  </si>
  <si>
    <t>As at March 31,2020</t>
  </si>
  <si>
    <t>BALANCESHEET AS AT MARCH 31, 2020</t>
  </si>
  <si>
    <t>Notes Forming Part Of The Standalone Financial Statements For The Year Ended March 31, 2020</t>
  </si>
  <si>
    <t>As on March 31, 2020</t>
  </si>
  <si>
    <t>Balance at April 1, 2019</t>
  </si>
  <si>
    <t>Balance at March 31,2020</t>
  </si>
  <si>
    <t>CASH FLOW STATEMENT FOR THE PERIOD ENDED 31ST MARCH 2020</t>
  </si>
  <si>
    <t>31.03.2020</t>
  </si>
  <si>
    <t>STATEMENT OF PROFIT AND LOSS FOR THE YEAR ENDED ON MARCH 31 2020</t>
  </si>
  <si>
    <t>GST Receivable</t>
  </si>
  <si>
    <t>From Other*</t>
  </si>
  <si>
    <t>Unsecured</t>
  </si>
  <si>
    <t>Regd. Office: Office No. 3,IInd Floor, P 37/38, Gomti Complex, Pandav Nagar, Mayur Vihar, Phase-1 New Delhi,East Delhi 110091</t>
  </si>
  <si>
    <t xml:space="preserve">The company has only one class of equity shares having par value of Rs 10/- per share. Each shareholder is entitled to one vote per share. The company declares and pays dividend in Indian rupees. 
The dividend proposed by the Board of Directors is subject to the approval of shareholders in the ensuring Annual General Meeting except in the case of interim dividend. </t>
  </si>
  <si>
    <t>In the event of Liquidation of the company, the holder of equity shares will be entitled to receive the remaining assets of the company after distribution of all preferential amounts. 
The distribution will be in proprotion to the number of equity shares held by the shareholders.</t>
  </si>
  <si>
    <t>Balance at March 31, 2020</t>
  </si>
  <si>
    <t>STATEMENT OF CHANGES IN EQUITY FOR THE YEAR ENDED MARCH 31 2020</t>
  </si>
  <si>
    <t>Manging Director</t>
  </si>
  <si>
    <t>DIN:06624899</t>
  </si>
  <si>
    <t xml:space="preserve">Date: 31th July,2020 </t>
  </si>
  <si>
    <t>Advance From Company</t>
  </si>
</sst>
</file>

<file path=xl/styles.xml><?xml version="1.0" encoding="utf-8"?>
<styleSheet xmlns="http://schemas.openxmlformats.org/spreadsheetml/2006/main">
  <numFmts count="9">
    <numFmt numFmtId="43" formatCode="_(* #,##0.00_);_(* \(#,##0.00\);_(* &quot;-&quot;??_);_(@_)"/>
    <numFmt numFmtId="164" formatCode="_ * #,##0.00_ ;_ * \-#,##0.00_ ;_ * &quot;-&quot;??_ ;_ @_ "/>
    <numFmt numFmtId="165" formatCode="_(* #,##0_);_(* \(#,##0\);_(* &quot;-&quot;??_);_(@_)"/>
    <numFmt numFmtId="166" formatCode="[$-F800]dddd\,\ mmmm\ dd\,\ yyyy"/>
    <numFmt numFmtId="167" formatCode="_ * #,##0_ ;_ * \-#,##0_ ;_ * &quot;-&quot;??_ ;_ @_ "/>
    <numFmt numFmtId="168" formatCode="&quot;£&quot;#,##0;[Red]\-&quot;£&quot;#,##0"/>
    <numFmt numFmtId="169" formatCode="_-* #,##0.00_-;\-* #,##0.00_-;_-* &quot;-&quot;??_-;_-@_-"/>
    <numFmt numFmtId="170" formatCode="_-* #,##0_-;\-* #,##0_-;_-* &quot;-&quot;??_-;_-@_-"/>
    <numFmt numFmtId="171" formatCode="[$-409]d\-mmm\-yyyy;@"/>
  </numFmts>
  <fonts count="24">
    <font>
      <sz val="11"/>
      <color theme="1"/>
      <name val="Calibri"/>
      <family val="2"/>
      <scheme val="minor"/>
    </font>
    <font>
      <sz val="11"/>
      <color theme="1"/>
      <name val="Calibri"/>
      <family val="2"/>
      <scheme val="minor"/>
    </font>
    <font>
      <sz val="10"/>
      <name val="Arial"/>
      <family val="2"/>
    </font>
    <font>
      <sz val="11"/>
      <color indexed="8"/>
      <name val="Calibri"/>
      <family val="2"/>
    </font>
    <font>
      <b/>
      <sz val="11"/>
      <color theme="1"/>
      <name val="Times New Roman"/>
      <family val="1"/>
    </font>
    <font>
      <sz val="11"/>
      <color theme="1"/>
      <name val="Times New Roman"/>
      <family val="1"/>
    </font>
    <font>
      <b/>
      <sz val="14"/>
      <name val="Times New Roman"/>
      <family val="1"/>
    </font>
    <font>
      <sz val="11"/>
      <name val="Times New Roman"/>
      <family val="1"/>
    </font>
    <font>
      <b/>
      <sz val="10"/>
      <name val="Times New Roman"/>
      <family val="1"/>
    </font>
    <font>
      <b/>
      <sz val="12"/>
      <name val="Times New Roman"/>
      <family val="1"/>
    </font>
    <font>
      <b/>
      <sz val="11"/>
      <name val="Times New Roman"/>
      <family val="1"/>
    </font>
    <font>
      <b/>
      <sz val="13"/>
      <name val="Times New Roman"/>
      <family val="1"/>
    </font>
    <font>
      <b/>
      <u/>
      <sz val="11"/>
      <name val="Times New Roman"/>
      <family val="1"/>
    </font>
    <font>
      <b/>
      <sz val="11"/>
      <color indexed="8"/>
      <name val="Times New Roman"/>
      <family val="1"/>
    </font>
    <font>
      <u/>
      <sz val="11"/>
      <name val="Times New Roman"/>
      <family val="1"/>
    </font>
    <font>
      <u/>
      <sz val="11"/>
      <color indexed="8"/>
      <name val="Times New Roman"/>
      <family val="1"/>
    </font>
    <font>
      <sz val="11"/>
      <color indexed="8"/>
      <name val="Times New Roman"/>
      <family val="1"/>
    </font>
    <font>
      <sz val="10"/>
      <name val="Times New Roman"/>
      <family val="1"/>
    </font>
    <font>
      <sz val="11"/>
      <color rgb="FFFF0000"/>
      <name val="Times New Roman"/>
      <family val="1"/>
    </font>
    <font>
      <sz val="12"/>
      <name val="Times New Roman"/>
      <family val="1"/>
    </font>
    <font>
      <b/>
      <u/>
      <sz val="11"/>
      <color theme="1"/>
      <name val="Times New Roman"/>
      <family val="1"/>
    </font>
    <font>
      <sz val="11"/>
      <color rgb="FF00B0F0"/>
      <name val="Times New Roman"/>
      <family val="1"/>
    </font>
    <font>
      <b/>
      <sz val="10"/>
      <color theme="1"/>
      <name val="Times New Roman"/>
      <family val="1"/>
    </font>
    <font>
      <sz val="10"/>
      <color theme="1"/>
      <name val="Times New Roman"/>
      <family val="1"/>
    </font>
  </fonts>
  <fills count="3">
    <fill>
      <patternFill patternType="none"/>
    </fill>
    <fill>
      <patternFill patternType="gray125"/>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64"/>
      </right>
      <top/>
      <bottom/>
      <diagonal/>
    </border>
    <border>
      <left style="thin">
        <color indexed="8"/>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64"/>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bottom/>
      <diagonal/>
    </border>
    <border>
      <left style="thin">
        <color indexed="8"/>
      </left>
      <right/>
      <top/>
      <bottom/>
      <diagonal/>
    </border>
    <border>
      <left/>
      <right style="thin">
        <color indexed="8"/>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diagonal/>
    </border>
    <border>
      <left/>
      <right style="thin">
        <color indexed="8"/>
      </right>
      <top style="thin">
        <color indexed="8"/>
      </top>
      <bottom style="double">
        <color indexed="8"/>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43" fontId="1" fillId="0" borderId="0" applyFont="0" applyFill="0" applyBorder="0" applyAlignment="0" applyProtection="0"/>
    <xf numFmtId="0" fontId="2" fillId="0" borderId="0"/>
    <xf numFmtId="43" fontId="1" fillId="0" borderId="0" applyFont="0" applyFill="0" applyBorder="0" applyAlignment="0" applyProtection="0"/>
    <xf numFmtId="168" fontId="3" fillId="0" borderId="0" applyFont="0" applyFill="0" applyBorder="0" applyAlignment="0" applyProtection="0"/>
    <xf numFmtId="169" fontId="2" fillId="0" borderId="0" applyFill="0" applyBorder="0" applyAlignment="0" applyProtection="0"/>
    <xf numFmtId="0" fontId="2" fillId="0" borderId="0"/>
    <xf numFmtId="169" fontId="2" fillId="0" borderId="0" applyFill="0" applyBorder="0" applyAlignment="0" applyProtection="0"/>
    <xf numFmtId="9" fontId="2" fillId="0" borderId="0" applyFill="0" applyBorder="0" applyAlignment="0" applyProtection="0"/>
    <xf numFmtId="9" fontId="1" fillId="0" borderId="0" applyFont="0" applyFill="0" applyBorder="0" applyAlignment="0" applyProtection="0"/>
  </cellStyleXfs>
  <cellXfs count="716">
    <xf numFmtId="0" fontId="0" fillId="0" borderId="0" xfId="0"/>
    <xf numFmtId="0" fontId="5" fillId="0" borderId="0" xfId="0" applyFont="1"/>
    <xf numFmtId="0" fontId="4" fillId="0" borderId="0" xfId="0" applyFont="1" applyBorder="1" applyAlignment="1">
      <alignment horizontal="center"/>
    </xf>
    <xf numFmtId="0" fontId="5" fillId="0" borderId="4" xfId="0" applyFont="1" applyBorder="1"/>
    <xf numFmtId="0" fontId="5"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15" fontId="4" fillId="0" borderId="5" xfId="0" applyNumberFormat="1" applyFont="1" applyBorder="1" applyAlignment="1">
      <alignment horizontal="center"/>
    </xf>
    <xf numFmtId="0" fontId="5" fillId="0" borderId="11" xfId="0" applyFont="1" applyBorder="1" applyAlignment="1">
      <alignment horizontal="center" vertical="center"/>
    </xf>
    <xf numFmtId="0" fontId="5" fillId="0" borderId="7" xfId="0" applyFont="1" applyBorder="1" applyAlignment="1">
      <alignment horizontal="center"/>
    </xf>
    <xf numFmtId="0" fontId="5" fillId="0" borderId="9" xfId="0" applyFont="1" applyBorder="1" applyAlignment="1">
      <alignment horizontal="center" vertical="center"/>
    </xf>
    <xf numFmtId="165" fontId="5" fillId="0" borderId="2" xfId="1" applyNumberFormat="1" applyFont="1" applyBorder="1"/>
    <xf numFmtId="0" fontId="4" fillId="0" borderId="10" xfId="0" applyFont="1" applyBorder="1"/>
    <xf numFmtId="0" fontId="5" fillId="0" borderId="10" xfId="0" applyFont="1" applyBorder="1" applyAlignment="1">
      <alignment horizontal="center" vertical="center"/>
    </xf>
    <xf numFmtId="165" fontId="5" fillId="0" borderId="4" xfId="1" applyNumberFormat="1" applyFont="1" applyBorder="1"/>
    <xf numFmtId="165" fontId="5" fillId="0" borderId="10" xfId="1" applyNumberFormat="1" applyFont="1" applyBorder="1"/>
    <xf numFmtId="0" fontId="5" fillId="0" borderId="10" xfId="0" applyFont="1" applyBorder="1"/>
    <xf numFmtId="165" fontId="5" fillId="0" borderId="0" xfId="1" applyNumberFormat="1" applyFont="1" applyBorder="1"/>
    <xf numFmtId="0" fontId="5" fillId="0" borderId="1" xfId="0" applyFont="1" applyBorder="1" applyAlignment="1">
      <alignment horizontal="center" vertical="center"/>
    </xf>
    <xf numFmtId="165" fontId="4" fillId="0" borderId="1" xfId="1" applyNumberFormat="1" applyFont="1" applyBorder="1"/>
    <xf numFmtId="165" fontId="5" fillId="0" borderId="0" xfId="1" applyNumberFormat="1" applyFont="1"/>
    <xf numFmtId="0" fontId="4" fillId="0" borderId="1" xfId="0" applyFont="1" applyBorder="1"/>
    <xf numFmtId="165" fontId="4" fillId="0" borderId="30" xfId="1" applyNumberFormat="1" applyFont="1" applyBorder="1"/>
    <xf numFmtId="0" fontId="5" fillId="0" borderId="11" xfId="0" applyFont="1" applyBorder="1"/>
    <xf numFmtId="165" fontId="5" fillId="0" borderId="6" xfId="1" applyNumberFormat="1" applyFont="1" applyBorder="1"/>
    <xf numFmtId="165" fontId="5" fillId="0" borderId="11" xfId="1" applyNumberFormat="1" applyFont="1" applyBorder="1"/>
    <xf numFmtId="165" fontId="4" fillId="0" borderId="29" xfId="1" applyNumberFormat="1" applyFont="1" applyBorder="1"/>
    <xf numFmtId="0" fontId="5" fillId="0" borderId="0" xfId="0" applyFont="1" applyBorder="1"/>
    <xf numFmtId="0" fontId="5" fillId="0" borderId="5" xfId="0" applyFont="1" applyBorder="1"/>
    <xf numFmtId="0" fontId="5" fillId="0" borderId="6" xfId="0" applyFont="1" applyBorder="1"/>
    <xf numFmtId="0" fontId="5" fillId="0" borderId="12" xfId="0" applyFont="1" applyBorder="1"/>
    <xf numFmtId="0" fontId="5" fillId="0" borderId="7" xfId="0" applyFont="1" applyBorder="1"/>
    <xf numFmtId="0" fontId="5" fillId="0" borderId="0" xfId="0" applyFont="1" applyAlignment="1">
      <alignment horizontal="center" vertical="center"/>
    </xf>
    <xf numFmtId="2" fontId="5" fillId="0" borderId="11" xfId="0" applyNumberFormat="1" applyFont="1" applyBorder="1" applyAlignment="1">
      <alignment horizontal="center" vertical="center"/>
    </xf>
    <xf numFmtId="15" fontId="4" fillId="0" borderId="10" xfId="0" applyNumberFormat="1" applyFont="1" applyBorder="1" applyAlignment="1">
      <alignment horizontal="center" vertical="center"/>
    </xf>
    <xf numFmtId="0" fontId="4" fillId="0" borderId="11" xfId="0" applyFont="1" applyBorder="1" applyAlignment="1">
      <alignment horizontal="center" vertical="center"/>
    </xf>
    <xf numFmtId="0" fontId="5" fillId="0" borderId="10" xfId="0" applyFont="1" applyBorder="1" applyAlignment="1">
      <alignment horizontal="center"/>
    </xf>
    <xf numFmtId="0" fontId="4" fillId="0" borderId="1" xfId="0" applyFont="1" applyBorder="1" applyAlignment="1">
      <alignment horizontal="center"/>
    </xf>
    <xf numFmtId="0" fontId="5" fillId="0" borderId="1" xfId="0" applyFont="1" applyBorder="1" applyAlignment="1">
      <alignment horizontal="center"/>
    </xf>
    <xf numFmtId="0" fontId="5" fillId="0" borderId="1" xfId="0" applyFont="1" applyBorder="1"/>
    <xf numFmtId="165" fontId="4" fillId="0" borderId="10" xfId="1" applyNumberFormat="1" applyFont="1" applyBorder="1"/>
    <xf numFmtId="43" fontId="5" fillId="0" borderId="10" xfId="1" applyNumberFormat="1" applyFont="1" applyBorder="1"/>
    <xf numFmtId="0" fontId="7" fillId="0" borderId="0" xfId="0" applyFont="1"/>
    <xf numFmtId="0" fontId="6" fillId="0" borderId="0" xfId="0" applyFont="1" applyBorder="1" applyAlignment="1">
      <alignment horizontal="center"/>
    </xf>
    <xf numFmtId="0" fontId="7" fillId="0" borderId="0" xfId="0" applyFont="1" applyAlignment="1">
      <alignment horizontal="center"/>
    </xf>
    <xf numFmtId="0" fontId="9" fillId="0" borderId="0" xfId="0" applyFont="1" applyBorder="1" applyAlignment="1">
      <alignment horizontal="right"/>
    </xf>
    <xf numFmtId="0" fontId="10" fillId="0" borderId="0" xfId="0" applyFont="1" applyBorder="1" applyAlignment="1">
      <alignment horizontal="right"/>
    </xf>
    <xf numFmtId="0" fontId="11" fillId="0" borderId="17" xfId="0" applyFont="1" applyBorder="1"/>
    <xf numFmtId="0" fontId="10" fillId="0" borderId="18" xfId="0" applyFont="1" applyBorder="1" applyAlignment="1">
      <alignment horizontal="center" vertical="center" wrapText="1"/>
    </xf>
    <xf numFmtId="0" fontId="10" fillId="0" borderId="19" xfId="0" applyFont="1" applyBorder="1" applyAlignment="1">
      <alignment horizontal="center" vertical="center"/>
    </xf>
    <xf numFmtId="43" fontId="10" fillId="0" borderId="1" xfId="4" applyNumberFormat="1" applyFont="1" applyFill="1" applyBorder="1" applyAlignment="1">
      <alignment horizontal="center" vertical="top"/>
    </xf>
    <xf numFmtId="43" fontId="10" fillId="0" borderId="1" xfId="4" applyNumberFormat="1" applyFont="1" applyFill="1" applyBorder="1" applyAlignment="1">
      <alignment horizontal="right" vertical="top"/>
    </xf>
    <xf numFmtId="0" fontId="5" fillId="0" borderId="4" xfId="0" applyFont="1" applyBorder="1" applyAlignment="1">
      <alignment horizontal="center"/>
    </xf>
    <xf numFmtId="0" fontId="12" fillId="0" borderId="20" xfId="0" applyFont="1" applyBorder="1"/>
    <xf numFmtId="0" fontId="12" fillId="0" borderId="21" xfId="0" applyFont="1" applyBorder="1"/>
    <xf numFmtId="0" fontId="7" fillId="0" borderId="20" xfId="0" applyFont="1" applyBorder="1"/>
    <xf numFmtId="170" fontId="7" fillId="0" borderId="20" xfId="1" applyNumberFormat="1" applyFont="1" applyBorder="1"/>
    <xf numFmtId="170" fontId="7" fillId="0" borderId="21" xfId="1" applyNumberFormat="1" applyFont="1" applyBorder="1"/>
    <xf numFmtId="0" fontId="7" fillId="0" borderId="20" xfId="0" applyFont="1" applyFill="1" applyBorder="1"/>
    <xf numFmtId="170" fontId="10" fillId="0" borderId="22" xfId="1" applyNumberFormat="1" applyFont="1" applyBorder="1"/>
    <xf numFmtId="170" fontId="10" fillId="0" borderId="23" xfId="1" applyNumberFormat="1" applyFont="1" applyBorder="1"/>
    <xf numFmtId="0" fontId="12" fillId="0" borderId="20" xfId="0" applyFont="1" applyFill="1" applyBorder="1"/>
    <xf numFmtId="0" fontId="5" fillId="0" borderId="24" xfId="0" applyFont="1" applyBorder="1"/>
    <xf numFmtId="0" fontId="10" fillId="0" borderId="25" xfId="0" applyFont="1" applyBorder="1"/>
    <xf numFmtId="0" fontId="13" fillId="0" borderId="0" xfId="0" applyFont="1" applyFill="1" applyAlignment="1">
      <alignment horizontal="center" vertical="top"/>
    </xf>
    <xf numFmtId="0" fontId="13" fillId="0" borderId="0" xfId="0" applyFont="1" applyFill="1" applyAlignment="1">
      <alignment horizontal="left" vertical="top"/>
    </xf>
    <xf numFmtId="0" fontId="10" fillId="0" borderId="2" xfId="2" applyFont="1" applyFill="1" applyBorder="1" applyAlignment="1">
      <alignment horizontal="center" vertical="top"/>
    </xf>
    <xf numFmtId="0" fontId="12" fillId="0" borderId="6" xfId="2" applyFont="1" applyFill="1" applyBorder="1" applyAlignment="1">
      <alignment horizontal="center" vertical="top"/>
    </xf>
    <xf numFmtId="43" fontId="10" fillId="0" borderId="8" xfId="4" applyNumberFormat="1" applyFont="1" applyFill="1" applyBorder="1" applyAlignment="1">
      <alignment horizontal="center" vertical="top"/>
    </xf>
    <xf numFmtId="43" fontId="10" fillId="0" borderId="13" xfId="4" applyNumberFormat="1" applyFont="1" applyFill="1" applyBorder="1" applyAlignment="1">
      <alignment horizontal="center" vertical="top"/>
    </xf>
    <xf numFmtId="0" fontId="12" fillId="0" borderId="4" xfId="2" applyFont="1" applyFill="1" applyBorder="1" applyAlignment="1">
      <alignment horizontal="left" vertical="top"/>
    </xf>
    <xf numFmtId="0" fontId="12" fillId="0" borderId="10" xfId="2" applyFont="1" applyFill="1" applyBorder="1" applyAlignment="1">
      <alignment horizontal="left" vertical="top"/>
    </xf>
    <xf numFmtId="0" fontId="12" fillId="0" borderId="0" xfId="2" applyFont="1" applyFill="1" applyBorder="1" applyAlignment="1">
      <alignment horizontal="left" vertical="top"/>
    </xf>
    <xf numFmtId="0" fontId="12" fillId="0" borderId="9" xfId="2" applyFont="1" applyFill="1" applyBorder="1" applyAlignment="1">
      <alignment horizontal="left" vertical="top"/>
    </xf>
    <xf numFmtId="0" fontId="14" fillId="0" borderId="4" xfId="2" applyFont="1" applyFill="1" applyBorder="1" applyAlignment="1">
      <alignment horizontal="left" vertical="top"/>
    </xf>
    <xf numFmtId="0" fontId="14" fillId="0" borderId="10" xfId="2" applyFont="1" applyFill="1" applyBorder="1" applyAlignment="1">
      <alignment horizontal="left" vertical="top"/>
    </xf>
    <xf numFmtId="0" fontId="14" fillId="0" borderId="0" xfId="2" applyFont="1" applyFill="1" applyBorder="1" applyAlignment="1">
      <alignment horizontal="left" vertical="top"/>
    </xf>
    <xf numFmtId="0" fontId="7" fillId="0" borderId="4" xfId="2" applyFont="1" applyFill="1" applyBorder="1" applyAlignment="1">
      <alignment horizontal="left" vertical="top" wrapText="1"/>
    </xf>
    <xf numFmtId="170" fontId="7" fillId="0" borderId="4" xfId="1" applyNumberFormat="1" applyFont="1" applyFill="1" applyBorder="1" applyAlignment="1">
      <alignment horizontal="left" vertical="top" wrapText="1"/>
    </xf>
    <xf numFmtId="170" fontId="7" fillId="0" borderId="26" xfId="1" applyNumberFormat="1" applyFont="1" applyFill="1" applyBorder="1" applyAlignment="1">
      <alignment horizontal="left" vertical="top" wrapText="1"/>
    </xf>
    <xf numFmtId="170" fontId="7" fillId="0" borderId="27" xfId="1" applyNumberFormat="1" applyFont="1" applyBorder="1"/>
    <xf numFmtId="170" fontId="7" fillId="0" borderId="10" xfId="1" applyNumberFormat="1" applyFont="1" applyBorder="1"/>
    <xf numFmtId="170" fontId="7" fillId="0" borderId="28" xfId="1" applyNumberFormat="1" applyFont="1" applyBorder="1"/>
    <xf numFmtId="167" fontId="7" fillId="0" borderId="4" xfId="5" applyNumberFormat="1" applyFont="1" applyFill="1" applyBorder="1" applyAlignment="1">
      <alignment vertical="top"/>
    </xf>
    <xf numFmtId="167" fontId="7" fillId="0" borderId="10" xfId="5" applyNumberFormat="1" applyFont="1" applyFill="1" applyBorder="1" applyAlignment="1">
      <alignment vertical="top"/>
    </xf>
    <xf numFmtId="167" fontId="7" fillId="0" borderId="0" xfId="5" applyNumberFormat="1" applyFont="1" applyFill="1" applyBorder="1" applyAlignment="1">
      <alignment vertical="top"/>
    </xf>
    <xf numFmtId="0" fontId="7" fillId="0" borderId="4" xfId="2" applyFont="1" applyFill="1" applyBorder="1" applyAlignment="1">
      <alignment horizontal="left" vertical="top"/>
    </xf>
    <xf numFmtId="167" fontId="7" fillId="0" borderId="11" xfId="5" applyNumberFormat="1" applyFont="1" applyFill="1" applyBorder="1" applyAlignment="1">
      <alignment vertical="top"/>
    </xf>
    <xf numFmtId="0" fontId="10" fillId="0" borderId="4" xfId="2" applyFont="1" applyFill="1" applyBorder="1" applyAlignment="1">
      <alignment horizontal="right" vertical="top"/>
    </xf>
    <xf numFmtId="167" fontId="10" fillId="0" borderId="1" xfId="5" applyNumberFormat="1" applyFont="1" applyFill="1" applyBorder="1" applyAlignment="1">
      <alignment vertical="top"/>
    </xf>
    <xf numFmtId="167" fontId="10" fillId="0" borderId="4" xfId="5" applyNumberFormat="1" applyFont="1" applyFill="1" applyBorder="1" applyAlignment="1">
      <alignment vertical="top"/>
    </xf>
    <xf numFmtId="167" fontId="10" fillId="0" borderId="10" xfId="5" applyNumberFormat="1" applyFont="1" applyFill="1" applyBorder="1" applyAlignment="1">
      <alignment vertical="top"/>
    </xf>
    <xf numFmtId="167" fontId="10" fillId="0" borderId="29" xfId="5" applyNumberFormat="1" applyFont="1" applyFill="1" applyBorder="1" applyAlignment="1">
      <alignment vertical="top"/>
    </xf>
    <xf numFmtId="167" fontId="7" fillId="0" borderId="29" xfId="5" applyNumberFormat="1" applyFont="1" applyFill="1" applyBorder="1" applyAlignment="1">
      <alignment vertical="top"/>
    </xf>
    <xf numFmtId="167" fontId="7" fillId="0" borderId="30" xfId="5" applyNumberFormat="1" applyFont="1" applyFill="1" applyBorder="1" applyAlignment="1">
      <alignment vertical="top"/>
    </xf>
    <xf numFmtId="0" fontId="12" fillId="0" borderId="4" xfId="0" applyFont="1" applyFill="1" applyBorder="1" applyAlignment="1">
      <alignment horizontal="left" vertical="top"/>
    </xf>
    <xf numFmtId="0" fontId="7" fillId="0" borderId="10" xfId="2" applyFont="1" applyFill="1" applyBorder="1" applyAlignment="1">
      <alignment horizontal="left" vertical="top" wrapText="1"/>
    </xf>
    <xf numFmtId="170" fontId="7" fillId="0" borderId="10" xfId="1" applyNumberFormat="1" applyFont="1" applyFill="1" applyBorder="1" applyAlignment="1">
      <alignment horizontal="left" vertical="top" wrapText="1"/>
    </xf>
    <xf numFmtId="170" fontId="7" fillId="0" borderId="0" xfId="1" applyNumberFormat="1" applyFont="1" applyFill="1" applyBorder="1" applyAlignment="1">
      <alignment horizontal="left" vertical="top" wrapText="1"/>
    </xf>
    <xf numFmtId="170" fontId="7" fillId="0" borderId="20" xfId="5" applyNumberFormat="1" applyFont="1" applyBorder="1"/>
    <xf numFmtId="167" fontId="5" fillId="0" borderId="10" xfId="5" applyNumberFormat="1" applyFont="1" applyFill="1" applyBorder="1" applyAlignment="1">
      <alignment horizontal="center" vertical="top"/>
    </xf>
    <xf numFmtId="0" fontId="10" fillId="0" borderId="1" xfId="2" applyFont="1" applyFill="1" applyBorder="1" applyAlignment="1">
      <alignment horizontal="right" vertical="top"/>
    </xf>
    <xf numFmtId="170" fontId="10" fillId="0" borderId="1" xfId="2" applyNumberFormat="1" applyFont="1" applyFill="1" applyBorder="1" applyAlignment="1">
      <alignment horizontal="left" vertical="top"/>
    </xf>
    <xf numFmtId="0" fontId="10" fillId="0" borderId="4" xfId="2" applyFont="1" applyFill="1" applyBorder="1" applyAlignment="1">
      <alignment horizontal="left" vertical="top"/>
    </xf>
    <xf numFmtId="0" fontId="10" fillId="0" borderId="10" xfId="2" applyFont="1" applyFill="1" applyBorder="1" applyAlignment="1">
      <alignment horizontal="left" vertical="top"/>
    </xf>
    <xf numFmtId="0" fontId="10" fillId="0" borderId="0" xfId="0" applyFont="1" applyBorder="1"/>
    <xf numFmtId="0" fontId="10" fillId="0" borderId="10" xfId="0" applyFont="1" applyBorder="1"/>
    <xf numFmtId="170" fontId="7" fillId="0" borderId="4" xfId="1" applyNumberFormat="1" applyFont="1" applyFill="1" applyBorder="1" applyAlignment="1">
      <alignment horizontal="right" vertical="top" wrapText="1"/>
    </xf>
    <xf numFmtId="0" fontId="10" fillId="0" borderId="8" xfId="2" applyFont="1" applyFill="1" applyBorder="1" applyAlignment="1">
      <alignment horizontal="right" vertical="top"/>
    </xf>
    <xf numFmtId="167" fontId="4" fillId="0" borderId="8" xfId="0" applyNumberFormat="1" applyFont="1" applyBorder="1"/>
    <xf numFmtId="167" fontId="7" fillId="0" borderId="8" xfId="5" applyNumberFormat="1" applyFont="1" applyFill="1" applyBorder="1" applyAlignment="1">
      <alignment vertical="top"/>
    </xf>
    <xf numFmtId="167" fontId="5" fillId="0" borderId="1" xfId="5" applyNumberFormat="1" applyFont="1" applyFill="1" applyBorder="1" applyAlignment="1">
      <alignment horizontal="center" vertical="top"/>
    </xf>
    <xf numFmtId="0" fontId="10" fillId="0" borderId="0" xfId="2" applyFont="1" applyFill="1" applyBorder="1" applyAlignment="1">
      <alignment horizontal="right" vertical="top"/>
    </xf>
    <xf numFmtId="167" fontId="4" fillId="0" borderId="0" xfId="0" applyNumberFormat="1" applyFont="1" applyBorder="1"/>
    <xf numFmtId="167" fontId="5" fillId="0" borderId="0" xfId="5" applyNumberFormat="1" applyFont="1" applyFill="1" applyBorder="1" applyAlignment="1">
      <alignment horizontal="center" vertical="top"/>
    </xf>
    <xf numFmtId="0" fontId="13" fillId="0" borderId="0" xfId="6" applyFont="1" applyFill="1" applyAlignment="1">
      <alignment horizontal="center" vertical="top"/>
    </xf>
    <xf numFmtId="0" fontId="7" fillId="0" borderId="0" xfId="6" applyFont="1" applyFill="1" applyAlignment="1">
      <alignment horizontal="left" vertical="top"/>
    </xf>
    <xf numFmtId="0" fontId="7" fillId="0" borderId="0" xfId="6" applyFont="1" applyFill="1" applyBorder="1" applyAlignment="1">
      <alignment horizontal="left" vertical="top" wrapText="1"/>
    </xf>
    <xf numFmtId="0" fontId="7" fillId="0" borderId="0" xfId="6" applyFont="1" applyBorder="1"/>
    <xf numFmtId="0" fontId="10" fillId="0" borderId="0" xfId="6" applyFont="1" applyBorder="1"/>
    <xf numFmtId="49" fontId="13" fillId="0" borderId="0" xfId="6" applyNumberFormat="1" applyFont="1" applyFill="1" applyAlignment="1">
      <alignment vertical="top"/>
    </xf>
    <xf numFmtId="0" fontId="7" fillId="0" borderId="0" xfId="6" applyFont="1" applyFill="1" applyAlignment="1">
      <alignment horizontal="center" vertical="top"/>
    </xf>
    <xf numFmtId="0" fontId="13" fillId="0" borderId="1" xfId="6" applyFont="1" applyFill="1" applyBorder="1" applyAlignment="1">
      <alignment horizontal="center" vertical="top" wrapText="1"/>
    </xf>
    <xf numFmtId="0" fontId="13" fillId="0" borderId="1" xfId="6" applyFont="1" applyFill="1" applyBorder="1" applyAlignment="1">
      <alignment horizontal="center" vertical="top"/>
    </xf>
    <xf numFmtId="49" fontId="13" fillId="0" borderId="1" xfId="6" applyNumberFormat="1" applyFont="1" applyFill="1" applyBorder="1" applyAlignment="1">
      <alignment vertical="top"/>
    </xf>
    <xf numFmtId="0" fontId="7" fillId="0" borderId="1" xfId="6" applyFont="1" applyFill="1" applyBorder="1" applyAlignment="1">
      <alignment vertical="top"/>
    </xf>
    <xf numFmtId="170" fontId="7" fillId="0" borderId="1" xfId="7" applyNumberFormat="1" applyFont="1" applyFill="1" applyBorder="1" applyAlignment="1">
      <alignment horizontal="right" vertical="top"/>
    </xf>
    <xf numFmtId="10" fontId="7" fillId="0" borderId="1" xfId="8" applyNumberFormat="1" applyFont="1" applyFill="1" applyBorder="1" applyAlignment="1">
      <alignment vertical="top"/>
    </xf>
    <xf numFmtId="10" fontId="5" fillId="0" borderId="0" xfId="8" applyNumberFormat="1" applyFont="1"/>
    <xf numFmtId="0" fontId="10" fillId="0" borderId="0" xfId="6" applyFont="1" applyFill="1" applyBorder="1"/>
    <xf numFmtId="0" fontId="7" fillId="0" borderId="0" xfId="0" applyFont="1" applyFill="1" applyBorder="1" applyAlignment="1">
      <alignment vertical="top" wrapText="1"/>
    </xf>
    <xf numFmtId="0" fontId="17" fillId="0" borderId="0" xfId="6" applyFont="1" applyFill="1"/>
    <xf numFmtId="0" fontId="17" fillId="0" borderId="0" xfId="6" applyFont="1"/>
    <xf numFmtId="171" fontId="10" fillId="0" borderId="0" xfId="1" applyNumberFormat="1" applyFont="1" applyFill="1" applyBorder="1" applyAlignment="1">
      <alignment horizontal="center" vertical="center" wrapText="1"/>
    </xf>
    <xf numFmtId="169" fontId="7" fillId="0" borderId="0" xfId="1" applyNumberFormat="1" applyFont="1" applyFill="1" applyBorder="1"/>
    <xf numFmtId="37" fontId="7" fillId="0" borderId="0" xfId="1" applyNumberFormat="1" applyFont="1" applyFill="1" applyBorder="1"/>
    <xf numFmtId="37" fontId="7" fillId="0" borderId="0" xfId="0" applyNumberFormat="1" applyFont="1"/>
    <xf numFmtId="37" fontId="10" fillId="0" borderId="0" xfId="1" applyNumberFormat="1" applyFont="1" applyFill="1" applyBorder="1"/>
    <xf numFmtId="0" fontId="8" fillId="0" borderId="0" xfId="6" applyFont="1" applyBorder="1"/>
    <xf numFmtId="169" fontId="17" fillId="0" borderId="0" xfId="7" applyFont="1" applyFill="1"/>
    <xf numFmtId="169" fontId="7" fillId="0" borderId="0" xfId="1" applyNumberFormat="1" applyFont="1" applyFill="1"/>
    <xf numFmtId="0" fontId="7" fillId="0" borderId="0" xfId="0" applyFont="1" applyBorder="1"/>
    <xf numFmtId="170" fontId="7" fillId="0" borderId="0" xfId="1" applyNumberFormat="1" applyFont="1" applyFill="1" applyBorder="1"/>
    <xf numFmtId="170" fontId="7" fillId="0" borderId="0" xfId="1" applyNumberFormat="1" applyFont="1" applyBorder="1"/>
    <xf numFmtId="170" fontId="10" fillId="0" borderId="0" xfId="1" applyNumberFormat="1" applyFont="1" applyBorder="1"/>
    <xf numFmtId="169" fontId="17" fillId="0" borderId="0" xfId="7" applyFont="1"/>
    <xf numFmtId="169" fontId="7" fillId="0" borderId="0" xfId="1" applyNumberFormat="1" applyFont="1" applyBorder="1"/>
    <xf numFmtId="43" fontId="7" fillId="0" borderId="0" xfId="1" applyNumberFormat="1" applyFont="1" applyBorder="1"/>
    <xf numFmtId="0" fontId="18" fillId="0" borderId="0" xfId="0" applyFont="1" applyBorder="1"/>
    <xf numFmtId="43" fontId="7" fillId="0" borderId="0" xfId="1" applyNumberFormat="1" applyFont="1" applyFill="1" applyBorder="1" applyAlignment="1">
      <alignment horizontal="center"/>
    </xf>
    <xf numFmtId="0" fontId="18" fillId="0" borderId="0" xfId="0" applyFont="1" applyFill="1" applyBorder="1"/>
    <xf numFmtId="43" fontId="10" fillId="0" borderId="0" xfId="1" applyNumberFormat="1" applyFont="1" applyFill="1" applyBorder="1"/>
    <xf numFmtId="43" fontId="7" fillId="0" borderId="0" xfId="1" applyNumberFormat="1" applyFont="1" applyFill="1" applyBorder="1"/>
    <xf numFmtId="170" fontId="17" fillId="0" borderId="0" xfId="6" applyNumberFormat="1" applyFont="1"/>
    <xf numFmtId="0" fontId="19" fillId="0" borderId="0" xfId="0" applyFont="1"/>
    <xf numFmtId="0" fontId="4" fillId="0" borderId="4" xfId="0" applyFont="1" applyBorder="1"/>
    <xf numFmtId="0" fontId="4" fillId="0" borderId="0" xfId="0" applyFont="1" applyBorder="1"/>
    <xf numFmtId="0" fontId="4" fillId="0" borderId="8" xfId="0" applyFont="1" applyBorder="1" applyAlignment="1">
      <alignment horizontal="center"/>
    </xf>
    <xf numFmtId="0" fontId="20" fillId="0" borderId="0" xfId="0" applyFont="1" applyBorder="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65" fontId="4" fillId="0" borderId="1" xfId="0" applyNumberFormat="1" applyFont="1" applyBorder="1"/>
    <xf numFmtId="0" fontId="8" fillId="0" borderId="0" xfId="0" applyFont="1" applyBorder="1" applyAlignment="1"/>
    <xf numFmtId="165" fontId="5" fillId="0" borderId="5" xfId="1" applyNumberFormat="1" applyFont="1" applyBorder="1"/>
    <xf numFmtId="0" fontId="4" fillId="0" borderId="8" xfId="0" applyFont="1" applyBorder="1" applyAlignment="1">
      <alignment horizontal="right"/>
    </xf>
    <xf numFmtId="165" fontId="4" fillId="0" borderId="30" xfId="1" applyNumberFormat="1" applyFont="1" applyBorder="1" applyAlignment="1">
      <alignment horizontal="right"/>
    </xf>
    <xf numFmtId="165" fontId="4" fillId="0" borderId="32" xfId="1" applyNumberFormat="1" applyFont="1" applyBorder="1" applyAlignment="1">
      <alignment horizontal="right"/>
    </xf>
    <xf numFmtId="0" fontId="4" fillId="0" borderId="1" xfId="0" applyFont="1" applyBorder="1" applyAlignment="1">
      <alignment horizontal="right"/>
    </xf>
    <xf numFmtId="165" fontId="4" fillId="0" borderId="8" xfId="1" applyNumberFormat="1" applyFont="1" applyBorder="1"/>
    <xf numFmtId="165" fontId="4" fillId="0" borderId="32" xfId="1" applyNumberFormat="1" applyFont="1" applyBorder="1"/>
    <xf numFmtId="165" fontId="5" fillId="0" borderId="4" xfId="1" applyNumberFormat="1" applyFont="1" applyBorder="1" applyAlignment="1">
      <alignment horizontal="left" indent="2"/>
    </xf>
    <xf numFmtId="165" fontId="5" fillId="0" borderId="7" xfId="1" applyNumberFormat="1" applyFont="1" applyBorder="1"/>
    <xf numFmtId="165" fontId="5" fillId="0" borderId="4" xfId="1" applyNumberFormat="1" applyFont="1" applyBorder="1" applyAlignment="1">
      <alignment horizontal="left"/>
    </xf>
    <xf numFmtId="165" fontId="4" fillId="0" borderId="4" xfId="1" applyNumberFormat="1" applyFont="1" applyBorder="1"/>
    <xf numFmtId="165" fontId="5" fillId="0" borderId="0" xfId="0" applyNumberFormat="1" applyFont="1"/>
    <xf numFmtId="0" fontId="10" fillId="2" borderId="13" xfId="0" applyFont="1" applyFill="1" applyBorder="1" applyAlignment="1">
      <alignment wrapText="1"/>
    </xf>
    <xf numFmtId="0" fontId="10" fillId="2" borderId="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Border="1" applyAlignment="1">
      <alignment wrapText="1"/>
    </xf>
    <xf numFmtId="0" fontId="10" fillId="2" borderId="0"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0" xfId="0" applyFont="1" applyFill="1" applyBorder="1" applyAlignment="1">
      <alignment horizontal="center" vertical="center"/>
    </xf>
    <xf numFmtId="0" fontId="10" fillId="2" borderId="5" xfId="0" applyFont="1" applyFill="1" applyBorder="1" applyAlignment="1">
      <alignment horizontal="center" vertical="center" wrapText="1"/>
    </xf>
    <xf numFmtId="0" fontId="7" fillId="2" borderId="0" xfId="0" applyFont="1" applyFill="1" applyBorder="1"/>
    <xf numFmtId="165" fontId="7" fillId="2" borderId="0" xfId="1" applyNumberFormat="1"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165" fontId="13" fillId="2" borderId="10" xfId="1" applyNumberFormat="1" applyFont="1" applyFill="1" applyBorder="1" applyAlignment="1">
      <alignment vertical="top"/>
    </xf>
    <xf numFmtId="165" fontId="13" fillId="2" borderId="0" xfId="1" applyNumberFormat="1" applyFont="1" applyFill="1" applyBorder="1" applyAlignment="1">
      <alignment vertical="top"/>
    </xf>
    <xf numFmtId="165" fontId="13" fillId="2" borderId="5" xfId="1" applyNumberFormat="1" applyFont="1" applyFill="1" applyBorder="1" applyAlignment="1">
      <alignment vertical="top"/>
    </xf>
    <xf numFmtId="165" fontId="7" fillId="2" borderId="10" xfId="1" applyNumberFormat="1" applyFont="1" applyFill="1" applyBorder="1" applyAlignment="1">
      <alignment horizontal="center" vertical="center"/>
    </xf>
    <xf numFmtId="0" fontId="7" fillId="2" borderId="14" xfId="0" applyFont="1" applyFill="1" applyBorder="1"/>
    <xf numFmtId="165" fontId="10" fillId="2" borderId="14" xfId="1" applyNumberFormat="1" applyFont="1" applyFill="1" applyBorder="1" applyAlignment="1">
      <alignment horizontal="center" vertical="center"/>
    </xf>
    <xf numFmtId="165" fontId="10" fillId="2" borderId="1" xfId="1" applyNumberFormat="1" applyFont="1" applyFill="1" applyBorder="1" applyAlignment="1">
      <alignment horizontal="center" vertical="center"/>
    </xf>
    <xf numFmtId="165" fontId="7" fillId="2" borderId="5" xfId="1" applyNumberFormat="1" applyFont="1" applyFill="1" applyBorder="1" applyAlignment="1">
      <alignment horizontal="center" vertical="center"/>
    </xf>
    <xf numFmtId="165" fontId="7" fillId="2" borderId="4" xfId="1" applyNumberFormat="1" applyFont="1" applyFill="1" applyBorder="1" applyAlignment="1">
      <alignment horizontal="center" vertical="center"/>
    </xf>
    <xf numFmtId="165" fontId="7" fillId="2" borderId="14" xfId="1" applyNumberFormat="1" applyFont="1" applyFill="1" applyBorder="1" applyAlignment="1">
      <alignment horizontal="center" vertical="center"/>
    </xf>
    <xf numFmtId="165" fontId="7" fillId="2" borderId="1" xfId="1" applyNumberFormat="1" applyFont="1" applyFill="1" applyBorder="1" applyAlignment="1">
      <alignment horizontal="center" vertical="center"/>
    </xf>
    <xf numFmtId="165" fontId="7" fillId="2" borderId="8" xfId="1" applyNumberFormat="1" applyFont="1" applyFill="1" applyBorder="1" applyAlignment="1">
      <alignment horizontal="center" vertical="center"/>
    </xf>
    <xf numFmtId="165" fontId="10" fillId="2" borderId="8" xfId="1" applyNumberFormat="1" applyFont="1" applyFill="1" applyBorder="1" applyAlignment="1">
      <alignment horizontal="center" vertical="center"/>
    </xf>
    <xf numFmtId="165" fontId="7" fillId="2" borderId="9" xfId="1" applyNumberFormat="1" applyFont="1" applyFill="1" applyBorder="1" applyAlignment="1">
      <alignment horizontal="center" vertical="center"/>
    </xf>
    <xf numFmtId="165" fontId="7" fillId="2" borderId="3" xfId="1" applyNumberFormat="1" applyFont="1" applyFill="1" applyBorder="1" applyAlignment="1">
      <alignment horizontal="center" vertical="center"/>
    </xf>
    <xf numFmtId="165" fontId="7" fillId="2" borderId="15" xfId="1" applyNumberFormat="1" applyFont="1" applyFill="1" applyBorder="1" applyAlignment="1">
      <alignment horizontal="center" vertical="center"/>
    </xf>
    <xf numFmtId="165" fontId="10" fillId="2" borderId="10" xfId="1" applyNumberFormat="1" applyFont="1" applyFill="1" applyBorder="1" applyAlignment="1">
      <alignment horizontal="center" vertical="center"/>
    </xf>
    <xf numFmtId="0" fontId="7" fillId="2" borderId="12" xfId="0" applyFont="1" applyFill="1" applyBorder="1"/>
    <xf numFmtId="165" fontId="7" fillId="2" borderId="12" xfId="1" applyNumberFormat="1" applyFont="1" applyFill="1" applyBorder="1" applyAlignment="1">
      <alignment horizontal="center" vertical="center"/>
    </xf>
    <xf numFmtId="0" fontId="4" fillId="0" borderId="0" xfId="0" applyFont="1" applyFill="1" applyAlignment="1" applyProtection="1">
      <alignment horizontal="center" vertical="top"/>
      <protection locked="0"/>
    </xf>
    <xf numFmtId="0" fontId="10" fillId="2" borderId="0" xfId="0" applyFont="1" applyFill="1" applyAlignment="1"/>
    <xf numFmtId="0" fontId="5" fillId="0" borderId="0" xfId="0" applyFont="1" applyFill="1" applyAlignment="1" applyProtection="1">
      <alignment horizontal="center" vertical="top"/>
    </xf>
    <xf numFmtId="0" fontId="7" fillId="0" borderId="0" xfId="0" applyFont="1" applyFill="1" applyAlignment="1" applyProtection="1">
      <alignment vertical="top"/>
    </xf>
    <xf numFmtId="167" fontId="5" fillId="0" borderId="0" xfId="1" applyNumberFormat="1" applyFont="1" applyFill="1" applyAlignment="1" applyProtection="1">
      <alignment vertical="top"/>
    </xf>
    <xf numFmtId="0" fontId="5" fillId="0" borderId="15" xfId="0" applyFont="1" applyFill="1" applyBorder="1" applyAlignment="1" applyProtection="1">
      <alignment vertical="top"/>
    </xf>
    <xf numFmtId="14" fontId="10" fillId="0" borderId="15" xfId="1" quotePrefix="1" applyNumberFormat="1" applyFont="1" applyFill="1" applyBorder="1" applyAlignment="1" applyProtection="1">
      <alignment horizontal="center" vertical="top"/>
    </xf>
    <xf numFmtId="14" fontId="10" fillId="0" borderId="15" xfId="1" quotePrefix="1" applyNumberFormat="1" applyFont="1" applyFill="1" applyBorder="1" applyAlignment="1" applyProtection="1">
      <alignment horizontal="right" vertical="top"/>
    </xf>
    <xf numFmtId="0" fontId="5" fillId="0" borderId="0" xfId="0" applyFont="1" applyFill="1" applyBorder="1" applyAlignment="1" applyProtection="1">
      <alignment vertical="top"/>
    </xf>
    <xf numFmtId="14" fontId="10" fillId="0" borderId="0" xfId="1" quotePrefix="1" applyNumberFormat="1" applyFont="1" applyFill="1" applyBorder="1" applyAlignment="1" applyProtection="1">
      <alignment horizontal="center" vertical="top"/>
    </xf>
    <xf numFmtId="14" fontId="10" fillId="0" borderId="0" xfId="1" quotePrefix="1" applyNumberFormat="1" applyFont="1" applyFill="1" applyBorder="1" applyAlignment="1" applyProtection="1">
      <alignment horizontal="right" vertical="top"/>
    </xf>
    <xf numFmtId="14" fontId="10" fillId="0" borderId="0" xfId="1" applyNumberFormat="1" applyFont="1" applyFill="1" applyBorder="1" applyAlignment="1" applyProtection="1">
      <alignment horizontal="center" vertical="top"/>
    </xf>
    <xf numFmtId="0" fontId="5" fillId="0" borderId="12" xfId="0" applyFont="1" applyFill="1" applyBorder="1" applyAlignment="1" applyProtection="1">
      <alignment vertical="top"/>
    </xf>
    <xf numFmtId="43" fontId="10" fillId="0" borderId="12" xfId="1" applyFont="1" applyFill="1" applyBorder="1" applyAlignment="1" applyProtection="1">
      <alignment horizontal="center" vertical="top"/>
    </xf>
    <xf numFmtId="0" fontId="10" fillId="0" borderId="12" xfId="0" applyFont="1" applyFill="1" applyBorder="1" applyAlignment="1" applyProtection="1">
      <alignment horizontal="center" vertical="top" wrapText="1"/>
    </xf>
    <xf numFmtId="0" fontId="10" fillId="0" borderId="12" xfId="0" applyFont="1" applyFill="1" applyBorder="1" applyAlignment="1" applyProtection="1">
      <alignment horizontal="right" vertical="top" wrapText="1"/>
    </xf>
    <xf numFmtId="165" fontId="7" fillId="0" borderId="0" xfId="1" applyNumberFormat="1" applyFont="1" applyFill="1" applyBorder="1" applyAlignment="1" applyProtection="1">
      <alignment horizontal="center" vertical="top" wrapText="1"/>
    </xf>
    <xf numFmtId="165" fontId="5" fillId="0" borderId="0" xfId="1" applyNumberFormat="1" applyFont="1" applyFill="1" applyBorder="1" applyAlignment="1" applyProtection="1">
      <alignment vertical="top"/>
    </xf>
    <xf numFmtId="0" fontId="4" fillId="0" borderId="0" xfId="0" applyFont="1" applyFill="1" applyAlignment="1" applyProtection="1">
      <alignment vertical="top"/>
      <protection locked="0"/>
    </xf>
    <xf numFmtId="165" fontId="4" fillId="0" borderId="0" xfId="1" applyNumberFormat="1" applyFont="1" applyFill="1" applyAlignment="1" applyProtection="1">
      <alignment vertical="top"/>
    </xf>
    <xf numFmtId="165" fontId="4" fillId="0" borderId="0" xfId="1" applyNumberFormat="1" applyFont="1" applyFill="1" applyAlignment="1" applyProtection="1">
      <alignment vertical="top"/>
      <protection locked="0"/>
    </xf>
    <xf numFmtId="0" fontId="10" fillId="0" borderId="0" xfId="0" applyFont="1" applyFill="1" applyAlignment="1" applyProtection="1">
      <alignment horizontal="left" vertical="top"/>
      <protection locked="0"/>
    </xf>
    <xf numFmtId="165" fontId="5" fillId="0" borderId="0" xfId="1" applyNumberFormat="1" applyFont="1" applyFill="1" applyAlignment="1" applyProtection="1">
      <alignment vertical="top"/>
    </xf>
    <xf numFmtId="165" fontId="12" fillId="0" borderId="0" xfId="1" applyNumberFormat="1" applyFont="1" applyFill="1" applyAlignment="1" applyProtection="1">
      <alignment horizontal="left" vertical="top"/>
      <protection locked="0"/>
    </xf>
    <xf numFmtId="0" fontId="4" fillId="0" borderId="0" xfId="0" applyFont="1" applyFill="1" applyBorder="1" applyAlignment="1" applyProtection="1">
      <alignment horizontal="center" vertical="top"/>
    </xf>
    <xf numFmtId="165" fontId="10" fillId="0" borderId="0" xfId="1" applyNumberFormat="1" applyFont="1" applyFill="1" applyAlignment="1" applyProtection="1">
      <alignment horizontal="left" vertical="top"/>
      <protection locked="0"/>
    </xf>
    <xf numFmtId="165" fontId="7" fillId="0" borderId="0" xfId="1" applyNumberFormat="1" applyFont="1" applyFill="1" applyAlignment="1" applyProtection="1">
      <alignment horizontal="left" vertical="top"/>
      <protection locked="0"/>
    </xf>
    <xf numFmtId="165" fontId="5" fillId="0" borderId="0" xfId="1" applyNumberFormat="1" applyFont="1" applyFill="1" applyAlignment="1" applyProtection="1">
      <alignment horizontal="left" vertical="top" wrapText="1"/>
      <protection locked="0"/>
    </xf>
    <xf numFmtId="165" fontId="4" fillId="0" borderId="15" xfId="1" applyNumberFormat="1" applyFont="1" applyFill="1" applyBorder="1" applyAlignment="1" applyProtection="1">
      <alignment vertical="top"/>
    </xf>
    <xf numFmtId="165" fontId="4" fillId="0" borderId="0" xfId="1" applyNumberFormat="1" applyFont="1" applyFill="1" applyBorder="1" applyAlignment="1" applyProtection="1">
      <alignment vertical="top"/>
    </xf>
    <xf numFmtId="165" fontId="4" fillId="0" borderId="0" xfId="1" applyNumberFormat="1" applyFont="1" applyFill="1" applyAlignment="1" applyProtection="1">
      <alignment horizontal="left" vertical="top"/>
      <protection locked="0"/>
    </xf>
    <xf numFmtId="165" fontId="4" fillId="0" borderId="14" xfId="1" applyNumberFormat="1" applyFont="1" applyFill="1" applyBorder="1" applyAlignment="1" applyProtection="1">
      <alignment vertical="top"/>
    </xf>
    <xf numFmtId="165" fontId="5" fillId="0" borderId="14" xfId="1" applyNumberFormat="1" applyFont="1" applyFill="1" applyBorder="1" applyAlignment="1" applyProtection="1">
      <alignment vertical="top"/>
    </xf>
    <xf numFmtId="165" fontId="5" fillId="0" borderId="0" xfId="1" applyNumberFormat="1" applyFont="1" applyFill="1" applyAlignment="1" applyProtection="1">
      <alignment horizontal="left" vertical="top"/>
      <protection locked="0"/>
    </xf>
    <xf numFmtId="43" fontId="5" fillId="0" borderId="0" xfId="1" applyNumberFormat="1" applyFont="1" applyFill="1" applyBorder="1" applyAlignment="1" applyProtection="1">
      <alignment vertical="top"/>
    </xf>
    <xf numFmtId="165" fontId="10" fillId="0" borderId="31" xfId="1" applyNumberFormat="1" applyFont="1" applyBorder="1"/>
    <xf numFmtId="43" fontId="4" fillId="0" borderId="0" xfId="1" applyNumberFormat="1" applyFont="1" applyFill="1" applyBorder="1" applyAlignment="1" applyProtection="1">
      <alignment vertical="top"/>
    </xf>
    <xf numFmtId="165" fontId="4" fillId="0" borderId="16" xfId="1" applyNumberFormat="1" applyFont="1" applyFill="1" applyBorder="1" applyAlignment="1" applyProtection="1">
      <alignment vertical="top"/>
    </xf>
    <xf numFmtId="43" fontId="4" fillId="0" borderId="16" xfId="1" applyNumberFormat="1" applyFont="1" applyFill="1" applyBorder="1" applyAlignment="1" applyProtection="1">
      <alignment vertical="top"/>
    </xf>
    <xf numFmtId="0" fontId="10" fillId="0" borderId="3" xfId="0" applyFont="1" applyBorder="1" applyAlignment="1">
      <alignment horizontal="center"/>
    </xf>
    <xf numFmtId="0" fontId="10" fillId="0" borderId="7" xfId="0" applyFont="1" applyBorder="1" applyAlignment="1">
      <alignment horizontal="center"/>
    </xf>
    <xf numFmtId="165" fontId="7" fillId="0" borderId="10" xfId="7" applyNumberFormat="1" applyFont="1" applyBorder="1"/>
    <xf numFmtId="0" fontId="10" fillId="0" borderId="5" xfId="0" applyFont="1" applyBorder="1"/>
    <xf numFmtId="0" fontId="7" fillId="0" borderId="10" xfId="0" applyFont="1" applyBorder="1"/>
    <xf numFmtId="165" fontId="7" fillId="0" borderId="5" xfId="7" applyNumberFormat="1" applyFont="1" applyBorder="1"/>
    <xf numFmtId="170" fontId="7" fillId="0" borderId="5" xfId="7" applyNumberFormat="1" applyFont="1" applyBorder="1"/>
    <xf numFmtId="170" fontId="7" fillId="0" borderId="5" xfId="0" applyNumberFormat="1" applyFont="1" applyBorder="1"/>
    <xf numFmtId="0" fontId="7" fillId="0" borderId="5" xfId="0" applyFont="1" applyBorder="1"/>
    <xf numFmtId="170" fontId="7" fillId="0" borderId="10" xfId="7" applyNumberFormat="1" applyFont="1" applyBorder="1"/>
    <xf numFmtId="170" fontId="7" fillId="0" borderId="11" xfId="5" applyNumberFormat="1" applyFont="1" applyBorder="1"/>
    <xf numFmtId="0" fontId="7" fillId="0" borderId="4" xfId="0" applyFont="1" applyBorder="1"/>
    <xf numFmtId="0" fontId="10" fillId="0" borderId="1" xfId="0" applyFont="1" applyBorder="1"/>
    <xf numFmtId="165" fontId="10" fillId="0" borderId="11" xfId="7" applyNumberFormat="1" applyFont="1" applyBorder="1"/>
    <xf numFmtId="165" fontId="7" fillId="0" borderId="5" xfId="5" applyNumberFormat="1" applyFont="1" applyBorder="1"/>
    <xf numFmtId="170" fontId="7" fillId="0" borderId="11" xfId="7" applyNumberFormat="1" applyFont="1" applyBorder="1"/>
    <xf numFmtId="165" fontId="10" fillId="0" borderId="1" xfId="7" applyNumberFormat="1" applyFont="1" applyBorder="1"/>
    <xf numFmtId="0" fontId="10" fillId="0" borderId="4" xfId="0" applyFont="1" applyBorder="1"/>
    <xf numFmtId="0" fontId="10" fillId="0" borderId="9" xfId="0" applyFont="1" applyBorder="1"/>
    <xf numFmtId="165" fontId="7" fillId="0" borderId="10" xfId="5" applyNumberFormat="1" applyFont="1" applyBorder="1"/>
    <xf numFmtId="165" fontId="7" fillId="0" borderId="11" xfId="7" applyNumberFormat="1" applyFont="1" applyBorder="1"/>
    <xf numFmtId="0" fontId="10" fillId="0" borderId="1" xfId="0" applyFont="1" applyBorder="1" applyAlignment="1">
      <alignment horizontal="left"/>
    </xf>
    <xf numFmtId="165" fontId="10" fillId="0" borderId="10" xfId="7" applyNumberFormat="1" applyFont="1" applyBorder="1"/>
    <xf numFmtId="0" fontId="10" fillId="0" borderId="1" xfId="0" applyFont="1" applyBorder="1" applyAlignment="1">
      <alignment horizontal="right"/>
    </xf>
    <xf numFmtId="37" fontId="7" fillId="0" borderId="1" xfId="0" applyNumberFormat="1" applyFont="1" applyBorder="1"/>
    <xf numFmtId="37" fontId="7" fillId="0" borderId="10" xfId="5" applyNumberFormat="1" applyFont="1" applyBorder="1"/>
    <xf numFmtId="37" fontId="10" fillId="0" borderId="1" xfId="5" applyNumberFormat="1" applyFont="1" applyBorder="1"/>
    <xf numFmtId="164" fontId="7" fillId="0" borderId="0" xfId="0" applyNumberFormat="1" applyFont="1"/>
    <xf numFmtId="0" fontId="7" fillId="0" borderId="2" xfId="0" applyFont="1" applyBorder="1"/>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left"/>
    </xf>
    <xf numFmtId="0" fontId="10" fillId="0" borderId="5" xfId="0" applyFont="1" applyBorder="1" applyAlignment="1">
      <alignment horizontal="left"/>
    </xf>
    <xf numFmtId="0" fontId="7" fillId="0" borderId="6" xfId="0" applyFont="1" applyBorder="1"/>
    <xf numFmtId="0" fontId="10" fillId="0" borderId="12" xfId="0" applyFont="1" applyBorder="1"/>
    <xf numFmtId="0" fontId="7" fillId="0" borderId="7" xfId="0" applyFont="1" applyBorder="1"/>
    <xf numFmtId="166" fontId="10" fillId="0" borderId="9" xfId="1" quotePrefix="1" applyNumberFormat="1" applyFont="1" applyFill="1" applyBorder="1" applyAlignment="1" applyProtection="1">
      <alignment horizontal="center" vertical="top"/>
    </xf>
    <xf numFmtId="166" fontId="10" fillId="0" borderId="3" xfId="1" quotePrefix="1" applyNumberFormat="1" applyFont="1" applyFill="1" applyBorder="1" applyAlignment="1" applyProtection="1">
      <alignment horizontal="center" vertical="top"/>
    </xf>
    <xf numFmtId="166" fontId="10" fillId="0" borderId="10" xfId="1" quotePrefix="1" applyNumberFormat="1" applyFont="1" applyFill="1" applyBorder="1" applyAlignment="1" applyProtection="1">
      <alignment horizontal="center" vertical="top"/>
    </xf>
    <xf numFmtId="166" fontId="10" fillId="0" borderId="5" xfId="1" quotePrefix="1" applyNumberFormat="1" applyFont="1" applyFill="1" applyBorder="1" applyAlignment="1" applyProtection="1">
      <alignment horizontal="center" vertical="top"/>
    </xf>
    <xf numFmtId="43" fontId="10" fillId="0" borderId="11" xfId="1" applyFont="1" applyFill="1" applyBorder="1" applyAlignment="1" applyProtection="1">
      <alignment horizontal="center" vertical="top"/>
    </xf>
    <xf numFmtId="43" fontId="10" fillId="0" borderId="7" xfId="1" applyFont="1" applyFill="1" applyBorder="1" applyAlignment="1" applyProtection="1">
      <alignment horizontal="center" vertical="top"/>
    </xf>
    <xf numFmtId="165" fontId="10" fillId="0" borderId="9" xfId="1" applyNumberFormat="1" applyFont="1" applyFill="1" applyBorder="1" applyAlignment="1" applyProtection="1">
      <alignment horizontal="center" vertical="top"/>
    </xf>
    <xf numFmtId="165" fontId="10" fillId="0" borderId="3" xfId="1" applyNumberFormat="1" applyFont="1" applyFill="1" applyBorder="1" applyAlignment="1" applyProtection="1">
      <alignment horizontal="center" vertical="top"/>
    </xf>
    <xf numFmtId="165" fontId="10" fillId="0" borderId="10" xfId="1" quotePrefix="1" applyNumberFormat="1" applyFont="1" applyFill="1" applyBorder="1" applyAlignment="1" applyProtection="1">
      <alignment horizontal="center" vertical="top"/>
    </xf>
    <xf numFmtId="165" fontId="10" fillId="0" borderId="5" xfId="1" quotePrefix="1" applyNumberFormat="1" applyFont="1" applyFill="1" applyBorder="1" applyAlignment="1" applyProtection="1">
      <alignment horizontal="center" vertical="top"/>
    </xf>
    <xf numFmtId="165" fontId="10" fillId="0" borderId="11" xfId="1" applyNumberFormat="1" applyFont="1" applyFill="1" applyBorder="1" applyAlignment="1" applyProtection="1">
      <alignment horizontal="center" vertical="top"/>
    </xf>
    <xf numFmtId="165" fontId="10" fillId="0" borderId="7" xfId="1" applyNumberFormat="1" applyFont="1" applyFill="1" applyBorder="1" applyAlignment="1" applyProtection="1">
      <alignment horizontal="center" vertical="top"/>
    </xf>
    <xf numFmtId="165" fontId="10" fillId="0" borderId="9" xfId="1" quotePrefix="1" applyNumberFormat="1" applyFont="1" applyFill="1" applyBorder="1" applyAlignment="1" applyProtection="1">
      <alignment horizontal="center" vertical="top"/>
    </xf>
    <xf numFmtId="165" fontId="10" fillId="0" borderId="3" xfId="1" quotePrefix="1" applyNumberFormat="1" applyFont="1" applyFill="1" applyBorder="1" applyAlignment="1" applyProtection="1">
      <alignment horizontal="center" vertical="top"/>
    </xf>
    <xf numFmtId="0" fontId="4" fillId="0" borderId="0" xfId="0" applyFont="1" applyBorder="1" applyAlignment="1">
      <alignment horizontal="center"/>
    </xf>
    <xf numFmtId="0" fontId="5" fillId="0" borderId="5" xfId="0" applyFont="1" applyBorder="1" applyAlignment="1">
      <alignment horizontal="right"/>
    </xf>
    <xf numFmtId="0" fontId="5" fillId="0" borderId="4" xfId="0" applyFont="1" applyBorder="1" applyAlignment="1">
      <alignment wrapText="1"/>
    </xf>
    <xf numFmtId="0" fontId="5" fillId="0" borderId="0" xfId="0" applyFont="1" applyBorder="1" applyAlignment="1">
      <alignment horizontal="right"/>
    </xf>
    <xf numFmtId="0" fontId="5" fillId="0" borderId="0" xfId="0" applyFont="1" applyFill="1" applyBorder="1" applyAlignment="1">
      <alignment horizontal="right"/>
    </xf>
    <xf numFmtId="0" fontId="4" fillId="0" borderId="5" xfId="0" applyFont="1" applyFill="1" applyBorder="1" applyAlignment="1">
      <alignment horizontal="right"/>
    </xf>
    <xf numFmtId="165" fontId="5" fillId="0" borderId="9" xfId="1" applyNumberFormat="1" applyFont="1" applyFill="1" applyBorder="1"/>
    <xf numFmtId="165" fontId="5" fillId="0" borderId="10" xfId="1" applyNumberFormat="1" applyFont="1" applyFill="1" applyBorder="1"/>
    <xf numFmtId="165" fontId="5" fillId="0" borderId="0" xfId="1" applyNumberFormat="1" applyFont="1" applyFill="1" applyBorder="1"/>
    <xf numFmtId="10" fontId="7" fillId="0" borderId="0" xfId="9" applyNumberFormat="1" applyFont="1"/>
    <xf numFmtId="0" fontId="7" fillId="0" borderId="0" xfId="6" applyFont="1" applyFill="1" applyBorder="1" applyAlignment="1">
      <alignment horizontal="left" vertical="top" wrapText="1"/>
    </xf>
    <xf numFmtId="0" fontId="6" fillId="0" borderId="0" xfId="0" applyFont="1" applyBorder="1" applyAlignment="1">
      <alignment horizontal="center"/>
    </xf>
    <xf numFmtId="0" fontId="7" fillId="0" borderId="0" xfId="0" applyFont="1" applyAlignment="1">
      <alignment horizontal="center"/>
    </xf>
    <xf numFmtId="0" fontId="10" fillId="0" borderId="0" xfId="0" applyFont="1" applyFill="1" applyAlignment="1" applyProtection="1">
      <alignment horizontal="left" vertical="top"/>
      <protection locked="0"/>
    </xf>
    <xf numFmtId="0" fontId="5" fillId="0" borderId="1" xfId="0" applyFont="1" applyFill="1" applyBorder="1" applyAlignment="1">
      <alignment horizontal="center" vertical="center"/>
    </xf>
    <xf numFmtId="165" fontId="4" fillId="0" borderId="13" xfId="1" applyNumberFormat="1" applyFont="1" applyBorder="1"/>
    <xf numFmtId="165" fontId="5" fillId="0" borderId="4" xfId="1" applyNumberFormat="1" applyFont="1" applyFill="1" applyBorder="1"/>
    <xf numFmtId="165" fontId="10" fillId="2" borderId="9" xfId="1" applyNumberFormat="1" applyFont="1" applyFill="1" applyBorder="1" applyAlignment="1">
      <alignment horizontal="center" vertical="center"/>
    </xf>
    <xf numFmtId="165" fontId="10" fillId="2" borderId="3" xfId="1" applyNumberFormat="1" applyFont="1" applyFill="1" applyBorder="1" applyAlignment="1">
      <alignment horizontal="center" vertical="center"/>
    </xf>
    <xf numFmtId="165" fontId="10" fillId="2" borderId="15" xfId="1" applyNumberFormat="1" applyFont="1" applyFill="1" applyBorder="1" applyAlignment="1">
      <alignment horizontal="center" vertical="center"/>
    </xf>
    <xf numFmtId="0" fontId="5" fillId="0" borderId="10" xfId="0" applyFont="1" applyFill="1" applyBorder="1"/>
    <xf numFmtId="0" fontId="5" fillId="0" borderId="10" xfId="0" applyFont="1" applyFill="1" applyBorder="1" applyAlignment="1">
      <alignment horizontal="center"/>
    </xf>
    <xf numFmtId="170" fontId="7" fillId="0" borderId="20" xfId="1" applyNumberFormat="1" applyFont="1" applyFill="1" applyBorder="1"/>
    <xf numFmtId="170" fontId="10" fillId="0" borderId="22" xfId="1" applyNumberFormat="1" applyFont="1" applyFill="1" applyBorder="1"/>
    <xf numFmtId="0" fontId="7" fillId="0" borderId="0" xfId="0" applyFont="1" applyFill="1" applyAlignment="1">
      <alignment horizontal="center"/>
    </xf>
    <xf numFmtId="167" fontId="4" fillId="0" borderId="8" xfId="0" applyNumberFormat="1" applyFont="1" applyFill="1" applyBorder="1"/>
    <xf numFmtId="0" fontId="4" fillId="0" borderId="9" xfId="0" applyFont="1" applyFill="1" applyBorder="1" applyAlignment="1">
      <alignment horizontal="center"/>
    </xf>
    <xf numFmtId="15" fontId="4" fillId="0" borderId="10" xfId="0" applyNumberFormat="1" applyFont="1" applyFill="1" applyBorder="1" applyAlignment="1">
      <alignment horizontal="center"/>
    </xf>
    <xf numFmtId="0" fontId="5" fillId="0" borderId="11" xfId="0" applyFont="1" applyFill="1" applyBorder="1" applyAlignment="1">
      <alignment horizontal="center"/>
    </xf>
    <xf numFmtId="0" fontId="5" fillId="0" borderId="0" xfId="0" applyFont="1" applyFill="1" applyAlignment="1">
      <alignment horizontal="center" vertical="center"/>
    </xf>
    <xf numFmtId="0" fontId="22" fillId="0" borderId="0" xfId="0" applyFont="1" applyBorder="1" applyAlignment="1">
      <alignment horizontal="left"/>
    </xf>
    <xf numFmtId="0" fontId="23" fillId="0" borderId="0" xfId="0" applyFont="1" applyBorder="1" applyAlignment="1">
      <alignment horizontal="left"/>
    </xf>
    <xf numFmtId="165" fontId="5" fillId="0" borderId="4" xfId="1" applyNumberFormat="1" applyFont="1" applyBorder="1" applyAlignment="1">
      <alignment horizontal="center"/>
    </xf>
    <xf numFmtId="43" fontId="5" fillId="0" borderId="10" xfId="1" applyFont="1" applyBorder="1"/>
    <xf numFmtId="49" fontId="16" fillId="0" borderId="1" xfId="6" applyNumberFormat="1" applyFont="1" applyFill="1" applyBorder="1" applyAlignment="1">
      <alignment vertical="top"/>
    </xf>
    <xf numFmtId="0" fontId="7" fillId="0" borderId="1" xfId="6" applyFont="1" applyFill="1" applyBorder="1"/>
    <xf numFmtId="165" fontId="4" fillId="0" borderId="4" xfId="1" applyNumberFormat="1" applyFont="1" applyBorder="1" applyAlignment="1">
      <alignment horizontal="left" indent="2"/>
    </xf>
    <xf numFmtId="165" fontId="4" fillId="0" borderId="30" xfId="1" applyNumberFormat="1" applyFont="1" applyFill="1" applyBorder="1"/>
    <xf numFmtId="165" fontId="4" fillId="0" borderId="1" xfId="1" applyNumberFormat="1" applyFont="1" applyFill="1" applyBorder="1"/>
    <xf numFmtId="165" fontId="5" fillId="0" borderId="11" xfId="1" applyNumberFormat="1" applyFont="1" applyFill="1" applyBorder="1"/>
    <xf numFmtId="0" fontId="5" fillId="0" borderId="10" xfId="0" applyFont="1" applyFill="1" applyBorder="1" applyAlignment="1">
      <alignment horizontal="center" vertical="center"/>
    </xf>
    <xf numFmtId="165" fontId="5" fillId="0" borderId="3" xfId="1" applyNumberFormat="1" applyFont="1" applyBorder="1"/>
    <xf numFmtId="15" fontId="4" fillId="0" borderId="4" xfId="0" applyNumberFormat="1" applyFont="1" applyBorder="1" applyAlignment="1">
      <alignment horizontal="center"/>
    </xf>
    <xf numFmtId="0" fontId="5" fillId="0" borderId="6" xfId="0" applyFont="1" applyBorder="1" applyAlignment="1">
      <alignment horizontal="center"/>
    </xf>
    <xf numFmtId="0" fontId="10" fillId="0" borderId="0" xfId="0" applyFont="1" applyBorder="1" applyAlignment="1"/>
    <xf numFmtId="165" fontId="4" fillId="0" borderId="0" xfId="1" applyNumberFormat="1" applyFont="1" applyAlignment="1">
      <alignment wrapText="1"/>
    </xf>
    <xf numFmtId="165" fontId="4" fillId="0" borderId="10" xfId="0" applyNumberFormat="1" applyFont="1" applyBorder="1"/>
    <xf numFmtId="43" fontId="7" fillId="0" borderId="0" xfId="1" applyFont="1" applyBorder="1"/>
    <xf numFmtId="43" fontId="7" fillId="0" borderId="5" xfId="7" applyNumberFormat="1" applyFont="1" applyBorder="1"/>
    <xf numFmtId="43" fontId="7" fillId="0" borderId="11" xfId="7" applyNumberFormat="1" applyFont="1" applyBorder="1"/>
    <xf numFmtId="165" fontId="7" fillId="0" borderId="0" xfId="0" applyNumberFormat="1" applyFont="1"/>
    <xf numFmtId="0" fontId="4" fillId="0" borderId="11" xfId="0" applyFont="1" applyFill="1" applyBorder="1" applyAlignment="1">
      <alignment horizontal="center" vertical="center"/>
    </xf>
    <xf numFmtId="165" fontId="4" fillId="0" borderId="10" xfId="1" applyNumberFormat="1" applyFont="1" applyFill="1" applyBorder="1"/>
    <xf numFmtId="0" fontId="4" fillId="0" borderId="0" xfId="0" applyFont="1" applyBorder="1" applyAlignment="1">
      <alignment horizontal="right"/>
    </xf>
    <xf numFmtId="0" fontId="4" fillId="0" borderId="5" xfId="0" applyFont="1" applyBorder="1" applyAlignment="1">
      <alignment horizontal="right"/>
    </xf>
    <xf numFmtId="0" fontId="7" fillId="0" borderId="0" xfId="6" applyFont="1" applyFill="1" applyBorder="1" applyAlignment="1">
      <alignment horizontal="left" vertical="top" wrapText="1"/>
    </xf>
    <xf numFmtId="0" fontId="6" fillId="0" borderId="0" xfId="0" applyFont="1" applyBorder="1" applyAlignment="1">
      <alignment horizontal="center"/>
    </xf>
    <xf numFmtId="0" fontId="7" fillId="0" borderId="0" xfId="0" applyFont="1" applyAlignment="1">
      <alignment horizontal="center"/>
    </xf>
    <xf numFmtId="0" fontId="10" fillId="0" borderId="0" xfId="0" applyFont="1" applyFill="1" applyAlignment="1" applyProtection="1">
      <alignment horizontal="left" vertical="top"/>
      <protection locked="0"/>
    </xf>
    <xf numFmtId="0" fontId="7" fillId="0" borderId="0" xfId="6" applyFont="1" applyFill="1" applyBorder="1" applyAlignment="1">
      <alignment vertical="top" wrapText="1"/>
    </xf>
    <xf numFmtId="0" fontId="4" fillId="0" borderId="0" xfId="0" applyFont="1" applyBorder="1" applyAlignment="1">
      <alignment horizontal="left"/>
    </xf>
    <xf numFmtId="0" fontId="5" fillId="0" borderId="0" xfId="0" applyFont="1" applyBorder="1" applyAlignment="1">
      <alignment horizontal="left"/>
    </xf>
    <xf numFmtId="43" fontId="5" fillId="0" borderId="11" xfId="1" applyFont="1" applyBorder="1"/>
    <xf numFmtId="0" fontId="4" fillId="0" borderId="2" xfId="0" applyFont="1" applyBorder="1" applyAlignment="1">
      <alignment horizontal="center"/>
    </xf>
    <xf numFmtId="0" fontId="4" fillId="0" borderId="3"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7" fillId="0" borderId="0" xfId="6" applyFont="1" applyFill="1" applyBorder="1" applyAlignment="1">
      <alignment vertical="top" wrapText="1"/>
    </xf>
    <xf numFmtId="0" fontId="8" fillId="0" borderId="0" xfId="0" applyFont="1" applyBorder="1" applyAlignment="1"/>
    <xf numFmtId="0" fontId="22" fillId="0" borderId="0" xfId="0" applyFont="1" applyBorder="1" applyAlignment="1">
      <alignment horizontal="right" vertical="center"/>
    </xf>
    <xf numFmtId="0" fontId="5" fillId="0" borderId="0" xfId="0" applyFont="1" applyBorder="1" applyAlignment="1">
      <alignment horizontal="right" vertical="center"/>
    </xf>
    <xf numFmtId="0" fontId="22" fillId="0" borderId="0" xfId="0" applyFont="1" applyFill="1" applyBorder="1" applyAlignment="1">
      <alignment horizontal="right"/>
    </xf>
    <xf numFmtId="0" fontId="23" fillId="0" borderId="0" xfId="0" applyFont="1" applyFill="1" applyBorder="1" applyAlignment="1">
      <alignment horizontal="right"/>
    </xf>
    <xf numFmtId="0" fontId="4" fillId="0" borderId="36" xfId="0" applyFont="1" applyBorder="1" applyAlignment="1">
      <alignment horizontal="center"/>
    </xf>
    <xf numFmtId="0" fontId="4" fillId="0" borderId="37" xfId="0" applyFont="1" applyBorder="1" applyAlignment="1">
      <alignment horizontal="center"/>
    </xf>
    <xf numFmtId="0" fontId="5" fillId="0" borderId="36" xfId="0" applyFont="1" applyBorder="1"/>
    <xf numFmtId="0" fontId="5" fillId="0" borderId="37" xfId="0" applyFont="1" applyBorder="1"/>
    <xf numFmtId="0" fontId="5" fillId="0" borderId="37" xfId="0" applyFont="1" applyBorder="1" applyAlignment="1">
      <alignment horizontal="right"/>
    </xf>
    <xf numFmtId="0" fontId="4" fillId="0" borderId="38" xfId="0" applyFont="1" applyBorder="1" applyAlignment="1">
      <alignment horizontal="center"/>
    </xf>
    <xf numFmtId="15" fontId="4" fillId="0" borderId="37" xfId="0" applyNumberFormat="1" applyFont="1" applyBorder="1" applyAlignment="1">
      <alignment horizontal="center"/>
    </xf>
    <xf numFmtId="0" fontId="5" fillId="0" borderId="39" xfId="0" applyFont="1" applyBorder="1" applyAlignment="1">
      <alignment horizontal="center"/>
    </xf>
    <xf numFmtId="165" fontId="5" fillId="0" borderId="38" xfId="1" applyNumberFormat="1" applyFont="1" applyBorder="1"/>
    <xf numFmtId="165" fontId="5" fillId="0" borderId="37" xfId="1" applyNumberFormat="1" applyFont="1" applyBorder="1"/>
    <xf numFmtId="165" fontId="4" fillId="0" borderId="40" xfId="1" applyNumberFormat="1" applyFont="1" applyBorder="1"/>
    <xf numFmtId="165" fontId="4" fillId="0" borderId="41" xfId="1" applyNumberFormat="1" applyFont="1" applyBorder="1"/>
    <xf numFmtId="165" fontId="5" fillId="0" borderId="39" xfId="1" applyNumberFormat="1" applyFont="1" applyBorder="1"/>
    <xf numFmtId="0" fontId="5" fillId="0" borderId="37" xfId="0" applyFont="1" applyFill="1" applyBorder="1" applyAlignment="1">
      <alignment horizontal="right"/>
    </xf>
    <xf numFmtId="0" fontId="5" fillId="0" borderId="42" xfId="0" applyFont="1" applyBorder="1"/>
    <xf numFmtId="0" fontId="5" fillId="0" borderId="43" xfId="0" applyFont="1" applyBorder="1"/>
    <xf numFmtId="0" fontId="5" fillId="0" borderId="43" xfId="0" applyFont="1" applyBorder="1" applyAlignment="1">
      <alignment horizontal="center" vertical="center"/>
    </xf>
    <xf numFmtId="0" fontId="5" fillId="0" borderId="44" xfId="0" applyFont="1" applyBorder="1"/>
    <xf numFmtId="165" fontId="4" fillId="0" borderId="0" xfId="1" applyNumberFormat="1" applyFont="1" applyBorder="1"/>
    <xf numFmtId="0" fontId="5" fillId="0" borderId="45" xfId="0" applyFont="1" applyBorder="1"/>
    <xf numFmtId="0" fontId="5" fillId="0" borderId="39" xfId="0" applyFont="1" applyBorder="1" applyAlignment="1">
      <alignment horizontal="right"/>
    </xf>
    <xf numFmtId="0" fontId="5" fillId="0" borderId="46" xfId="0" applyFont="1" applyBorder="1"/>
    <xf numFmtId="0" fontId="4" fillId="0" borderId="47" xfId="0" applyFont="1" applyBorder="1" applyAlignment="1">
      <alignment horizontal="center" vertical="center"/>
    </xf>
    <xf numFmtId="0" fontId="5" fillId="0" borderId="48" xfId="0" applyFont="1" applyBorder="1"/>
    <xf numFmtId="15" fontId="4" fillId="0" borderId="49" xfId="0" applyNumberFormat="1" applyFont="1" applyBorder="1" applyAlignment="1">
      <alignment horizontal="center" vertical="center"/>
    </xf>
    <xf numFmtId="0" fontId="5" fillId="0" borderId="50" xfId="0" applyFont="1" applyBorder="1"/>
    <xf numFmtId="0" fontId="4" fillId="0" borderId="51" xfId="0" applyFont="1" applyBorder="1" applyAlignment="1">
      <alignment horizontal="center" vertical="center"/>
    </xf>
    <xf numFmtId="0" fontId="5" fillId="0" borderId="48" xfId="0" applyFont="1" applyBorder="1" applyAlignment="1">
      <alignment horizontal="center"/>
    </xf>
    <xf numFmtId="165" fontId="5" fillId="0" borderId="47" xfId="1" applyNumberFormat="1" applyFont="1" applyBorder="1"/>
    <xf numFmtId="165" fontId="5" fillId="0" borderId="49" xfId="1" applyNumberFormat="1" applyFont="1" applyBorder="1"/>
    <xf numFmtId="0" fontId="4" fillId="0" borderId="52" xfId="0" applyFont="1" applyBorder="1" applyAlignment="1">
      <alignment horizontal="center"/>
    </xf>
    <xf numFmtId="165" fontId="4" fillId="0" borderId="53" xfId="1" applyNumberFormat="1" applyFont="1" applyBorder="1"/>
    <xf numFmtId="0" fontId="4" fillId="0" borderId="48" xfId="0" applyFont="1" applyBorder="1" applyAlignment="1">
      <alignment horizontal="center"/>
    </xf>
    <xf numFmtId="165" fontId="4" fillId="0" borderId="49" xfId="1" applyNumberFormat="1" applyFont="1" applyBorder="1"/>
    <xf numFmtId="0" fontId="5" fillId="0" borderId="48" xfId="0" applyFont="1" applyBorder="1" applyAlignment="1">
      <alignment horizontal="right"/>
    </xf>
    <xf numFmtId="165" fontId="4" fillId="0" borderId="54" xfId="1" applyNumberFormat="1" applyFont="1" applyBorder="1"/>
    <xf numFmtId="43" fontId="5" fillId="0" borderId="49" xfId="1" applyNumberFormat="1" applyFont="1" applyBorder="1"/>
    <xf numFmtId="165" fontId="5" fillId="0" borderId="51" xfId="1" applyNumberFormat="1" applyFont="1" applyBorder="1"/>
    <xf numFmtId="0" fontId="4" fillId="0" borderId="0" xfId="0" applyFont="1" applyBorder="1" applyAlignment="1"/>
    <xf numFmtId="0" fontId="4" fillId="0" borderId="37" xfId="0" applyFont="1" applyBorder="1" applyAlignment="1"/>
    <xf numFmtId="0" fontId="4" fillId="0" borderId="34" xfId="0" applyFont="1" applyBorder="1" applyAlignment="1"/>
    <xf numFmtId="0" fontId="4" fillId="0" borderId="35" xfId="0" applyFont="1" applyBorder="1" applyAlignment="1"/>
    <xf numFmtId="0" fontId="4" fillId="0" borderId="3" xfId="0" applyFont="1" applyBorder="1" applyAlignment="1">
      <alignment horizontal="center" vertical="center"/>
    </xf>
    <xf numFmtId="15" fontId="4" fillId="0" borderId="5" xfId="0" applyNumberFormat="1" applyFont="1" applyBorder="1" applyAlignment="1">
      <alignment horizontal="center" vertical="center"/>
    </xf>
    <xf numFmtId="0" fontId="4" fillId="0" borderId="7" xfId="0" applyFont="1" applyBorder="1" applyAlignment="1">
      <alignment horizontal="center" vertical="center"/>
    </xf>
    <xf numFmtId="165" fontId="5" fillId="0" borderId="3" xfId="1" applyNumberFormat="1" applyFont="1" applyFill="1" applyBorder="1"/>
    <xf numFmtId="165" fontId="4" fillId="0" borderId="5" xfId="1" applyNumberFormat="1" applyFont="1" applyBorder="1"/>
    <xf numFmtId="43" fontId="5" fillId="0" borderId="5" xfId="1" applyNumberFormat="1" applyFont="1" applyBorder="1"/>
    <xf numFmtId="0" fontId="4" fillId="0" borderId="38" xfId="0" applyFont="1" applyBorder="1" applyAlignment="1">
      <alignment horizontal="center" vertical="center"/>
    </xf>
    <xf numFmtId="15" fontId="4" fillId="0" borderId="37" xfId="0" applyNumberFormat="1" applyFont="1" applyBorder="1" applyAlignment="1">
      <alignment horizontal="center" vertical="center"/>
    </xf>
    <xf numFmtId="0" fontId="4" fillId="0" borderId="39" xfId="0" applyFont="1" applyFill="1" applyBorder="1" applyAlignment="1">
      <alignment horizontal="center" vertical="center"/>
    </xf>
    <xf numFmtId="165" fontId="5" fillId="0" borderId="37" xfId="1" applyNumberFormat="1" applyFont="1" applyFill="1" applyBorder="1"/>
    <xf numFmtId="165" fontId="4" fillId="0" borderId="40" xfId="1" applyNumberFormat="1" applyFont="1" applyFill="1" applyBorder="1"/>
    <xf numFmtId="165" fontId="4" fillId="0" borderId="37" xfId="1" applyNumberFormat="1" applyFont="1" applyFill="1" applyBorder="1"/>
    <xf numFmtId="43" fontId="5" fillId="0" borderId="37" xfId="1" applyNumberFormat="1" applyFont="1" applyBorder="1"/>
    <xf numFmtId="0" fontId="5" fillId="0" borderId="37" xfId="0" applyFont="1" applyBorder="1" applyAlignment="1">
      <alignment horizontal="center" vertical="center"/>
    </xf>
    <xf numFmtId="0" fontId="4" fillId="0" borderId="37" xfId="0" applyFont="1" applyBorder="1" applyAlignment="1">
      <alignment horizontal="right"/>
    </xf>
    <xf numFmtId="0" fontId="22" fillId="0" borderId="37" xfId="0" applyFont="1" applyBorder="1" applyAlignment="1">
      <alignment horizontal="right"/>
    </xf>
    <xf numFmtId="0" fontId="23" fillId="0" borderId="37" xfId="0" applyFont="1" applyBorder="1" applyAlignment="1">
      <alignment horizontal="right"/>
    </xf>
    <xf numFmtId="0" fontId="23" fillId="0" borderId="37" xfId="0" applyFont="1" applyBorder="1" applyAlignment="1"/>
    <xf numFmtId="0" fontId="22" fillId="0" borderId="0" xfId="0" applyFont="1" applyBorder="1" applyAlignment="1">
      <alignment wrapText="1"/>
    </xf>
    <xf numFmtId="0" fontId="22" fillId="0" borderId="37" xfId="0" applyFont="1" applyBorder="1" applyAlignment="1">
      <alignment wrapText="1"/>
    </xf>
    <xf numFmtId="165" fontId="5" fillId="0" borderId="5" xfId="1" applyNumberFormat="1" applyFont="1" applyFill="1" applyBorder="1"/>
    <xf numFmtId="0" fontId="4" fillId="0" borderId="37" xfId="0" applyFont="1" applyFill="1" applyBorder="1" applyAlignment="1">
      <alignment horizontal="center"/>
    </xf>
    <xf numFmtId="0" fontId="5" fillId="0" borderId="37" xfId="0" applyFont="1" applyFill="1" applyBorder="1" applyAlignment="1">
      <alignment horizontal="center" vertical="center"/>
    </xf>
    <xf numFmtId="0" fontId="4" fillId="0" borderId="46" xfId="0" applyFont="1" applyBorder="1" applyAlignment="1">
      <alignment horizontal="center"/>
    </xf>
    <xf numFmtId="0" fontId="4" fillId="0" borderId="47" xfId="0" applyFont="1" applyFill="1" applyBorder="1" applyAlignment="1">
      <alignment horizontal="center"/>
    </xf>
    <xf numFmtId="15" fontId="4" fillId="0" borderId="49" xfId="0" applyNumberFormat="1" applyFont="1" applyFill="1" applyBorder="1" applyAlignment="1">
      <alignment horizontal="center"/>
    </xf>
    <xf numFmtId="0" fontId="5" fillId="0" borderId="50" xfId="0" applyFont="1" applyBorder="1" applyAlignment="1">
      <alignment horizontal="center"/>
    </xf>
    <xf numFmtId="0" fontId="5" fillId="0" borderId="51" xfId="0" applyFont="1" applyFill="1" applyBorder="1" applyAlignment="1">
      <alignment horizontal="center"/>
    </xf>
    <xf numFmtId="0" fontId="4" fillId="0" borderId="46" xfId="0" applyFont="1" applyBorder="1"/>
    <xf numFmtId="165" fontId="5" fillId="0" borderId="47" xfId="1" applyNumberFormat="1" applyFont="1" applyFill="1" applyBorder="1"/>
    <xf numFmtId="0" fontId="4" fillId="0" borderId="48" xfId="0" applyFont="1" applyBorder="1"/>
    <xf numFmtId="165" fontId="5" fillId="0" borderId="49" xfId="1" applyNumberFormat="1" applyFont="1" applyFill="1" applyBorder="1"/>
    <xf numFmtId="0" fontId="5" fillId="0" borderId="48" xfId="0" applyFont="1" applyBorder="1" applyAlignment="1">
      <alignment horizontal="left" indent="2"/>
    </xf>
    <xf numFmtId="0" fontId="5" fillId="0" borderId="48" xfId="0" applyFont="1" applyBorder="1" applyAlignment="1">
      <alignment horizontal="left"/>
    </xf>
    <xf numFmtId="0" fontId="4" fillId="0" borderId="52" xfId="0" applyFont="1" applyBorder="1" applyAlignment="1">
      <alignment horizontal="left"/>
    </xf>
    <xf numFmtId="165" fontId="4" fillId="0" borderId="53" xfId="1" applyNumberFormat="1" applyFont="1" applyFill="1" applyBorder="1"/>
    <xf numFmtId="0" fontId="4" fillId="0" borderId="48" xfId="0" applyFont="1" applyBorder="1" applyAlignment="1">
      <alignment horizontal="left"/>
    </xf>
    <xf numFmtId="0" fontId="5" fillId="0" borderId="48" xfId="0" applyFont="1" applyFill="1" applyBorder="1" applyAlignment="1">
      <alignment horizontal="left" indent="2"/>
    </xf>
    <xf numFmtId="0" fontId="4" fillId="0" borderId="52" xfId="0" applyFont="1" applyBorder="1"/>
    <xf numFmtId="165" fontId="4" fillId="0" borderId="54" xfId="1" applyNumberFormat="1" applyFont="1" applyFill="1" applyBorder="1"/>
    <xf numFmtId="165" fontId="5" fillId="0" borderId="51" xfId="1" applyNumberFormat="1" applyFont="1" applyFill="1" applyBorder="1"/>
    <xf numFmtId="0" fontId="5" fillId="0" borderId="49" xfId="0" applyFont="1" applyFill="1" applyBorder="1" applyAlignment="1">
      <alignment horizontal="center" vertical="center"/>
    </xf>
    <xf numFmtId="0" fontId="5" fillId="0" borderId="50" xfId="0" applyFont="1" applyBorder="1" applyAlignment="1">
      <alignment wrapText="1"/>
    </xf>
    <xf numFmtId="0" fontId="4" fillId="0" borderId="36" xfId="0" applyFont="1" applyBorder="1"/>
    <xf numFmtId="0" fontId="5" fillId="0" borderId="36" xfId="0" applyFont="1" applyFill="1" applyBorder="1"/>
    <xf numFmtId="0" fontId="22" fillId="0" borderId="37" xfId="0" applyFont="1" applyBorder="1" applyAlignment="1">
      <alignment horizontal="left"/>
    </xf>
    <xf numFmtId="0" fontId="23" fillId="0" borderId="37" xfId="0" applyFont="1" applyBorder="1" applyAlignment="1">
      <alignment horizontal="left"/>
    </xf>
    <xf numFmtId="0" fontId="4" fillId="0" borderId="36" xfId="0" applyFont="1" applyFill="1" applyBorder="1"/>
    <xf numFmtId="0" fontId="22" fillId="0" borderId="37" xfId="0" applyFont="1" applyBorder="1"/>
    <xf numFmtId="0" fontId="5" fillId="0" borderId="37" xfId="0" applyFont="1" applyFill="1" applyBorder="1" applyAlignment="1">
      <alignment horizontal="left"/>
    </xf>
    <xf numFmtId="0" fontId="5" fillId="0" borderId="44" xfId="0" applyFont="1" applyFill="1" applyBorder="1" applyAlignment="1">
      <alignment horizontal="center" vertical="center"/>
    </xf>
    <xf numFmtId="0" fontId="10" fillId="0" borderId="15" xfId="0" applyFont="1" applyBorder="1" applyAlignment="1">
      <alignment vertical="center"/>
    </xf>
    <xf numFmtId="0" fontId="10" fillId="0" borderId="3" xfId="0" applyFont="1" applyBorder="1" applyAlignment="1">
      <alignment vertical="center"/>
    </xf>
    <xf numFmtId="0" fontId="4" fillId="0" borderId="0" xfId="0" applyFont="1" applyBorder="1" applyAlignment="1">
      <alignment wrapText="1"/>
    </xf>
    <xf numFmtId="0" fontId="4" fillId="0" borderId="5" xfId="0" applyFont="1" applyBorder="1" applyAlignment="1">
      <alignment wrapText="1"/>
    </xf>
    <xf numFmtId="0" fontId="10" fillId="0" borderId="5" xfId="0" applyFont="1" applyBorder="1" applyAlignment="1"/>
    <xf numFmtId="0" fontId="7" fillId="0" borderId="0" xfId="0" applyFont="1" applyBorder="1" applyAlignment="1">
      <alignment vertical="center" wrapText="1"/>
    </xf>
    <xf numFmtId="0" fontId="7" fillId="0" borderId="5" xfId="0" applyFont="1" applyBorder="1" applyAlignment="1">
      <alignment vertical="center" wrapText="1"/>
    </xf>
    <xf numFmtId="170" fontId="7" fillId="0" borderId="7" xfId="5" applyNumberFormat="1" applyFont="1" applyBorder="1"/>
    <xf numFmtId="165" fontId="10" fillId="0" borderId="7" xfId="7" applyNumberFormat="1" applyFont="1" applyBorder="1"/>
    <xf numFmtId="170" fontId="7" fillId="0" borderId="7" xfId="7" applyNumberFormat="1" applyFont="1" applyBorder="1"/>
    <xf numFmtId="165" fontId="10" fillId="0" borderId="13" xfId="7" applyNumberFormat="1" applyFont="1" applyBorder="1"/>
    <xf numFmtId="165" fontId="7" fillId="0" borderId="7" xfId="7" applyNumberFormat="1" applyFont="1" applyBorder="1"/>
    <xf numFmtId="165" fontId="10" fillId="0" borderId="5" xfId="7" applyNumberFormat="1" applyFont="1" applyBorder="1"/>
    <xf numFmtId="37" fontId="7" fillId="0" borderId="13" xfId="0" applyNumberFormat="1" applyFont="1" applyBorder="1"/>
    <xf numFmtId="37" fontId="10" fillId="0" borderId="13" xfId="5" applyNumberFormat="1" applyFont="1" applyBorder="1"/>
    <xf numFmtId="0" fontId="7" fillId="0" borderId="36" xfId="0" applyFont="1" applyBorder="1"/>
    <xf numFmtId="0" fontId="10" fillId="0" borderId="37" xfId="0" applyFont="1" applyBorder="1" applyAlignment="1">
      <alignment horizontal="center" vertical="center"/>
    </xf>
    <xf numFmtId="0" fontId="7" fillId="0" borderId="37" xfId="0" applyFont="1" applyBorder="1"/>
    <xf numFmtId="0" fontId="10" fillId="0" borderId="38" xfId="0" applyFont="1" applyBorder="1" applyAlignment="1">
      <alignment horizontal="center"/>
    </xf>
    <xf numFmtId="0" fontId="10" fillId="0" borderId="39" xfId="0" applyFont="1" applyBorder="1" applyAlignment="1">
      <alignment horizontal="center"/>
    </xf>
    <xf numFmtId="0" fontId="10" fillId="0" borderId="48" xfId="0" applyFont="1" applyBorder="1" applyAlignment="1">
      <alignment horizontal="center"/>
    </xf>
    <xf numFmtId="0" fontId="10" fillId="0" borderId="49" xfId="0" applyFont="1" applyBorder="1"/>
    <xf numFmtId="0" fontId="7" fillId="0" borderId="48" xfId="0" applyFont="1" applyBorder="1"/>
    <xf numFmtId="165" fontId="7" fillId="0" borderId="49" xfId="7" applyNumberFormat="1" applyFont="1" applyBorder="1"/>
    <xf numFmtId="170" fontId="7" fillId="0" borderId="37" xfId="7" applyNumberFormat="1" applyFont="1" applyBorder="1"/>
    <xf numFmtId="43" fontId="7" fillId="0" borderId="37" xfId="7" applyNumberFormat="1" applyFont="1" applyBorder="1"/>
    <xf numFmtId="0" fontId="7" fillId="0" borderId="49" xfId="0" applyFont="1" applyBorder="1"/>
    <xf numFmtId="165" fontId="10" fillId="0" borderId="53" xfId="7" applyNumberFormat="1" applyFont="1" applyBorder="1"/>
    <xf numFmtId="0" fontId="10" fillId="0" borderId="37" xfId="0" applyFont="1" applyBorder="1"/>
    <xf numFmtId="43" fontId="7" fillId="0" borderId="51" xfId="7" applyNumberFormat="1" applyFont="1" applyBorder="1"/>
    <xf numFmtId="165" fontId="7" fillId="0" borderId="51" xfId="7" applyNumberFormat="1" applyFont="1" applyBorder="1"/>
    <xf numFmtId="165" fontId="10" fillId="0" borderId="49" xfId="7" applyNumberFormat="1" applyFont="1" applyBorder="1"/>
    <xf numFmtId="37" fontId="7" fillId="0" borderId="53" xfId="0" applyNumberFormat="1" applyFont="1" applyBorder="1"/>
    <xf numFmtId="0" fontId="10" fillId="0" borderId="48" xfId="0" applyFont="1" applyBorder="1"/>
    <xf numFmtId="170" fontId="7" fillId="0" borderId="49" xfId="7" applyNumberFormat="1" applyFont="1" applyBorder="1"/>
    <xf numFmtId="0" fontId="7" fillId="0" borderId="50" xfId="0" applyFont="1" applyBorder="1"/>
    <xf numFmtId="37" fontId="10" fillId="0" borderId="53" xfId="5" applyNumberFormat="1" applyFont="1" applyBorder="1"/>
    <xf numFmtId="43" fontId="7" fillId="0" borderId="37" xfId="1" applyFont="1" applyBorder="1"/>
    <xf numFmtId="0" fontId="4" fillId="0" borderId="37" xfId="0" applyFont="1" applyFill="1" applyBorder="1" applyAlignment="1">
      <alignment horizontal="right"/>
    </xf>
    <xf numFmtId="0" fontId="7" fillId="0" borderId="42" xfId="0" applyFont="1" applyBorder="1"/>
    <xf numFmtId="0" fontId="10" fillId="0" borderId="43" xfId="0" applyFont="1" applyBorder="1"/>
    <xf numFmtId="0" fontId="10" fillId="0" borderId="44" xfId="0" applyFont="1" applyBorder="1"/>
    <xf numFmtId="0" fontId="4" fillId="0" borderId="53" xfId="0" applyFont="1" applyBorder="1" applyAlignment="1">
      <alignment horizontal="center" vertical="center"/>
    </xf>
    <xf numFmtId="165" fontId="5" fillId="0" borderId="49" xfId="0" applyNumberFormat="1" applyFont="1" applyBorder="1"/>
    <xf numFmtId="165" fontId="4" fillId="0" borderId="49" xfId="0" applyNumberFormat="1" applyFont="1" applyBorder="1"/>
    <xf numFmtId="0" fontId="5" fillId="0" borderId="49" xfId="0" applyFont="1" applyBorder="1"/>
    <xf numFmtId="0" fontId="6" fillId="0" borderId="0" xfId="0" applyFont="1" applyBorder="1" applyAlignment="1"/>
    <xf numFmtId="170" fontId="10" fillId="0" borderId="4" xfId="2" applyNumberFormat="1" applyFont="1" applyFill="1" applyBorder="1" applyAlignment="1">
      <alignment horizontal="left" vertical="top"/>
    </xf>
    <xf numFmtId="167" fontId="10" fillId="0" borderId="0" xfId="5" applyNumberFormat="1" applyFont="1" applyFill="1" applyBorder="1" applyAlignment="1">
      <alignment vertical="top"/>
    </xf>
    <xf numFmtId="0" fontId="12" fillId="0" borderId="28" xfId="0" applyFont="1" applyBorder="1"/>
    <xf numFmtId="170" fontId="10" fillId="0" borderId="56" xfId="1" applyNumberFormat="1" applyFont="1" applyBorder="1"/>
    <xf numFmtId="0" fontId="12" fillId="0" borderId="21" xfId="0" applyFont="1" applyFill="1" applyBorder="1"/>
    <xf numFmtId="170" fontId="7" fillId="0" borderId="21" xfId="1" applyNumberFormat="1" applyFont="1" applyFill="1" applyBorder="1"/>
    <xf numFmtId="170" fontId="10" fillId="0" borderId="23" xfId="1" applyNumberFormat="1" applyFont="1" applyFill="1" applyBorder="1"/>
    <xf numFmtId="170" fontId="7" fillId="0" borderId="21" xfId="5" applyNumberFormat="1" applyFont="1" applyBorder="1"/>
    <xf numFmtId="0" fontId="7" fillId="0" borderId="0" xfId="0" applyFont="1" applyAlignment="1"/>
    <xf numFmtId="43" fontId="10" fillId="0" borderId="14" xfId="4" applyNumberFormat="1" applyFont="1" applyFill="1" applyBorder="1" applyAlignment="1">
      <alignment horizontal="center" vertical="top"/>
    </xf>
    <xf numFmtId="167" fontId="10" fillId="0" borderId="13" xfId="5" applyNumberFormat="1" applyFont="1" applyFill="1" applyBorder="1" applyAlignment="1">
      <alignment vertical="top"/>
    </xf>
    <xf numFmtId="167" fontId="10" fillId="0" borderId="16" xfId="5" applyNumberFormat="1" applyFont="1" applyFill="1" applyBorder="1" applyAlignment="1">
      <alignment vertical="top"/>
    </xf>
    <xf numFmtId="0" fontId="12" fillId="0" borderId="0" xfId="0" applyFont="1" applyFill="1" applyBorder="1" applyAlignment="1">
      <alignment horizontal="left" vertical="top"/>
    </xf>
    <xf numFmtId="170" fontId="7" fillId="0" borderId="5" xfId="1" applyNumberFormat="1" applyFont="1" applyFill="1" applyBorder="1" applyAlignment="1">
      <alignment horizontal="left" vertical="top" wrapText="1"/>
    </xf>
    <xf numFmtId="170" fontId="10" fillId="0" borderId="13" xfId="2" applyNumberFormat="1" applyFont="1" applyFill="1" applyBorder="1" applyAlignment="1">
      <alignment horizontal="left" vertical="top"/>
    </xf>
    <xf numFmtId="170" fontId="10" fillId="0" borderId="0" xfId="2" applyNumberFormat="1" applyFont="1" applyFill="1" applyBorder="1" applyAlignment="1">
      <alignment horizontal="left" vertical="top"/>
    </xf>
    <xf numFmtId="170" fontId="7" fillId="0" borderId="0" xfId="1" applyNumberFormat="1" applyFont="1" applyFill="1" applyBorder="1" applyAlignment="1">
      <alignment horizontal="right" vertical="top" wrapText="1"/>
    </xf>
    <xf numFmtId="167" fontId="4" fillId="0" borderId="14" xfId="0" applyNumberFormat="1" applyFont="1" applyBorder="1"/>
    <xf numFmtId="0" fontId="7" fillId="0" borderId="0" xfId="0" applyFont="1" applyFill="1" applyBorder="1" applyAlignment="1">
      <alignment horizontal="center"/>
    </xf>
    <xf numFmtId="0" fontId="7" fillId="0" borderId="5" xfId="0" applyFont="1" applyFill="1" applyBorder="1" applyAlignment="1">
      <alignment horizontal="center"/>
    </xf>
    <xf numFmtId="0" fontId="13" fillId="0" borderId="0" xfId="0" applyFont="1" applyFill="1" applyBorder="1" applyAlignment="1">
      <alignment horizontal="left" vertical="top"/>
    </xf>
    <xf numFmtId="0" fontId="13" fillId="0" borderId="5" xfId="0" applyFont="1" applyFill="1" applyBorder="1" applyAlignment="1">
      <alignment horizontal="left" vertical="top"/>
    </xf>
    <xf numFmtId="167" fontId="10" fillId="0" borderId="30" xfId="5" applyNumberFormat="1" applyFont="1" applyFill="1" applyBorder="1" applyAlignment="1">
      <alignment vertical="top"/>
    </xf>
    <xf numFmtId="0" fontId="12" fillId="0" borderId="10" xfId="0" applyFont="1" applyFill="1" applyBorder="1" applyAlignment="1">
      <alignment horizontal="left" vertical="top"/>
    </xf>
    <xf numFmtId="170" fontId="10" fillId="0" borderId="10" xfId="2" applyNumberFormat="1" applyFont="1" applyFill="1" applyBorder="1" applyAlignment="1">
      <alignment horizontal="left" vertical="top"/>
    </xf>
    <xf numFmtId="170" fontId="7" fillId="0" borderId="10" xfId="1" applyNumberFormat="1" applyFont="1" applyFill="1" applyBorder="1" applyAlignment="1">
      <alignment horizontal="right" vertical="top" wrapText="1"/>
    </xf>
    <xf numFmtId="167" fontId="4" fillId="0" borderId="1" xfId="0" applyNumberFormat="1" applyFont="1" applyFill="1" applyBorder="1"/>
    <xf numFmtId="0" fontId="13" fillId="0" borderId="0" xfId="6" applyFont="1" applyFill="1" applyBorder="1" applyAlignment="1">
      <alignment vertical="top" wrapText="1"/>
    </xf>
    <xf numFmtId="0" fontId="13" fillId="0" borderId="0" xfId="6" applyFont="1" applyFill="1" applyAlignment="1">
      <alignment vertical="top"/>
    </xf>
    <xf numFmtId="0" fontId="10" fillId="0" borderId="0" xfId="0" applyFont="1" applyBorder="1" applyAlignment="1">
      <alignment wrapText="1"/>
    </xf>
    <xf numFmtId="0" fontId="4" fillId="0" borderId="36" xfId="0" applyFont="1" applyFill="1" applyBorder="1" applyAlignment="1" applyProtection="1">
      <alignment horizontal="center" vertical="top"/>
      <protection locked="0"/>
    </xf>
    <xf numFmtId="0" fontId="4" fillId="0" borderId="0" xfId="0" applyFont="1" applyFill="1" applyBorder="1" applyAlignment="1" applyProtection="1">
      <alignment horizontal="center" vertical="top"/>
      <protection locked="0"/>
    </xf>
    <xf numFmtId="0" fontId="4" fillId="0" borderId="37" xfId="0" applyFont="1" applyFill="1" applyBorder="1" applyAlignment="1" applyProtection="1">
      <alignment horizontal="center" vertical="top"/>
      <protection locked="0"/>
    </xf>
    <xf numFmtId="0" fontId="5" fillId="0" borderId="36" xfId="0" applyFont="1" applyFill="1" applyBorder="1" applyAlignment="1" applyProtection="1">
      <alignment horizontal="center" vertical="top"/>
    </xf>
    <xf numFmtId="0" fontId="7" fillId="0" borderId="0" xfId="0" applyFont="1" applyFill="1" applyBorder="1" applyAlignment="1" applyProtection="1">
      <alignment vertical="top"/>
    </xf>
    <xf numFmtId="0" fontId="7" fillId="0" borderId="37" xfId="0" applyFont="1" applyFill="1" applyBorder="1" applyAlignment="1" applyProtection="1">
      <alignment vertical="top"/>
    </xf>
    <xf numFmtId="0" fontId="5" fillId="0" borderId="55" xfId="0" applyFont="1" applyFill="1" applyBorder="1" applyAlignment="1" applyProtection="1">
      <alignment horizontal="center" vertical="top"/>
    </xf>
    <xf numFmtId="14" fontId="10" fillId="0" borderId="38" xfId="1" quotePrefix="1" applyNumberFormat="1" applyFont="1" applyFill="1" applyBorder="1" applyAlignment="1" applyProtection="1">
      <alignment horizontal="center" vertical="top"/>
    </xf>
    <xf numFmtId="0" fontId="4" fillId="0" borderId="36" xfId="0" applyFont="1" applyFill="1" applyBorder="1" applyAlignment="1" applyProtection="1">
      <alignment horizontal="left" vertical="top"/>
    </xf>
    <xf numFmtId="14" fontId="10" fillId="0" borderId="37" xfId="1" quotePrefix="1" applyNumberFormat="1" applyFont="1" applyFill="1" applyBorder="1" applyAlignment="1" applyProtection="1">
      <alignment horizontal="center" vertical="top"/>
    </xf>
    <xf numFmtId="0" fontId="5" fillId="0" borderId="45" xfId="0" applyFont="1" applyFill="1" applyBorder="1" applyAlignment="1" applyProtection="1">
      <alignment horizontal="center" vertical="top"/>
    </xf>
    <xf numFmtId="43" fontId="10" fillId="0" borderId="39" xfId="1" applyFont="1" applyFill="1" applyBorder="1" applyAlignment="1" applyProtection="1">
      <alignment horizontal="center" vertical="top"/>
    </xf>
    <xf numFmtId="0" fontId="5" fillId="0" borderId="37" xfId="0" applyFont="1" applyFill="1" applyBorder="1" applyAlignment="1" applyProtection="1">
      <alignment vertical="top"/>
    </xf>
    <xf numFmtId="1" fontId="10" fillId="0" borderId="36" xfId="0" applyNumberFormat="1" applyFont="1" applyFill="1" applyBorder="1" applyAlignment="1">
      <alignment horizontal="center" vertical="top"/>
    </xf>
    <xf numFmtId="0" fontId="4" fillId="0" borderId="0" xfId="0" applyFont="1" applyFill="1" applyBorder="1" applyAlignment="1" applyProtection="1">
      <alignment vertical="top"/>
      <protection locked="0"/>
    </xf>
    <xf numFmtId="0" fontId="4" fillId="0" borderId="37" xfId="0" applyFont="1" applyFill="1" applyBorder="1" applyAlignment="1" applyProtection="1">
      <alignment vertical="top"/>
      <protection locked="0"/>
    </xf>
    <xf numFmtId="0" fontId="10"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protection locked="0"/>
    </xf>
    <xf numFmtId="0" fontId="12" fillId="0" borderId="37" xfId="0" applyFont="1" applyFill="1" applyBorder="1" applyAlignment="1" applyProtection="1">
      <alignment horizontal="left" vertical="top"/>
      <protection locked="0"/>
    </xf>
    <xf numFmtId="0" fontId="10" fillId="0" borderId="37" xfId="0" applyFont="1" applyFill="1" applyBorder="1" applyAlignment="1" applyProtection="1">
      <alignment horizontal="left" vertical="top"/>
      <protection locked="0"/>
    </xf>
    <xf numFmtId="0" fontId="5" fillId="0" borderId="0" xfId="0" applyFont="1" applyFill="1" applyBorder="1" applyAlignment="1" applyProtection="1">
      <alignment vertical="top"/>
      <protection locked="0" hidden="1"/>
    </xf>
    <xf numFmtId="0" fontId="7" fillId="0" borderId="0" xfId="0" applyFont="1" applyFill="1" applyBorder="1" applyAlignment="1" applyProtection="1">
      <alignment horizontal="left" vertical="top"/>
      <protection locked="0"/>
    </xf>
    <xf numFmtId="165" fontId="5" fillId="0" borderId="37" xfId="1" applyNumberFormat="1" applyFont="1" applyFill="1" applyBorder="1" applyAlignment="1" applyProtection="1">
      <alignment vertical="top"/>
    </xf>
    <xf numFmtId="0" fontId="5" fillId="0" borderId="0" xfId="0" applyFont="1" applyFill="1" applyBorder="1" applyAlignment="1" applyProtection="1">
      <alignment horizontal="left" vertical="top" wrapText="1"/>
      <protection locked="0"/>
    </xf>
    <xf numFmtId="0" fontId="21" fillId="0" borderId="36" xfId="0" applyFont="1" applyFill="1" applyBorder="1" applyAlignment="1" applyProtection="1">
      <alignment horizontal="center" vertical="top"/>
    </xf>
    <xf numFmtId="165" fontId="4" fillId="0" borderId="38" xfId="1" applyNumberFormat="1" applyFont="1" applyFill="1" applyBorder="1" applyAlignment="1" applyProtection="1">
      <alignment vertical="top"/>
    </xf>
    <xf numFmtId="165" fontId="4" fillId="0" borderId="37" xfId="1" applyNumberFormat="1" applyFont="1" applyFill="1" applyBorder="1" applyAlignment="1" applyProtection="1">
      <alignment vertical="top"/>
    </xf>
    <xf numFmtId="0" fontId="4" fillId="0" borderId="0" xfId="0" applyFont="1" applyFill="1" applyBorder="1" applyAlignment="1" applyProtection="1">
      <alignment horizontal="left" vertical="top"/>
      <protection locked="0"/>
    </xf>
    <xf numFmtId="165" fontId="4" fillId="0" borderId="40" xfId="1" applyNumberFormat="1" applyFont="1" applyFill="1" applyBorder="1" applyAlignment="1" applyProtection="1">
      <alignment vertical="top"/>
    </xf>
    <xf numFmtId="0" fontId="5" fillId="0" borderId="0" xfId="0" applyFont="1" applyFill="1" applyBorder="1" applyAlignment="1" applyProtection="1">
      <alignment horizontal="left" vertical="top"/>
      <protection locked="0"/>
    </xf>
    <xf numFmtId="0" fontId="7" fillId="0" borderId="0" xfId="0" applyFont="1" applyFill="1" applyBorder="1" applyAlignment="1" applyProtection="1">
      <alignment horizontal="justify" vertical="top" wrapText="1"/>
      <protection locked="0"/>
    </xf>
    <xf numFmtId="165" fontId="10" fillId="0" borderId="57" xfId="1" applyNumberFormat="1" applyFont="1" applyBorder="1"/>
    <xf numFmtId="0" fontId="5" fillId="0" borderId="42" xfId="0" applyFont="1" applyFill="1" applyBorder="1" applyAlignment="1" applyProtection="1">
      <alignment horizontal="center" vertical="top"/>
    </xf>
    <xf numFmtId="0" fontId="10" fillId="0" borderId="43" xfId="0" applyFont="1" applyFill="1" applyBorder="1" applyAlignment="1" applyProtection="1">
      <alignment horizontal="left" vertical="top"/>
      <protection locked="0"/>
    </xf>
    <xf numFmtId="165" fontId="4" fillId="0" borderId="31" xfId="1" applyNumberFormat="1" applyFont="1" applyFill="1" applyBorder="1" applyAlignment="1" applyProtection="1">
      <alignment vertical="top"/>
    </xf>
    <xf numFmtId="165" fontId="4" fillId="0" borderId="57" xfId="1" applyNumberFormat="1" applyFont="1" applyFill="1" applyBorder="1" applyAlignment="1" applyProtection="1">
      <alignment vertical="top"/>
    </xf>
    <xf numFmtId="0" fontId="8" fillId="0" borderId="0" xfId="0" applyFont="1" applyBorder="1" applyAlignment="1">
      <alignment horizontal="center" wrapText="1"/>
    </xf>
    <xf numFmtId="0" fontId="8" fillId="0" borderId="0" xfId="0" applyFont="1" applyBorder="1" applyAlignment="1">
      <alignment wrapText="1"/>
    </xf>
    <xf numFmtId="0" fontId="8" fillId="0" borderId="37" xfId="0" applyFont="1" applyBorder="1" applyAlignment="1">
      <alignment wrapText="1"/>
    </xf>
    <xf numFmtId="0" fontId="8" fillId="0" borderId="36" xfId="0" applyFont="1" applyBorder="1" applyAlignment="1">
      <alignment horizontal="center"/>
    </xf>
    <xf numFmtId="0" fontId="8" fillId="0" borderId="37" xfId="0" applyFont="1" applyBorder="1" applyAlignment="1">
      <alignment horizontal="center" wrapText="1"/>
    </xf>
    <xf numFmtId="166" fontId="10" fillId="0" borderId="38" xfId="1" quotePrefix="1" applyNumberFormat="1" applyFont="1" applyFill="1" applyBorder="1" applyAlignment="1" applyProtection="1">
      <alignment horizontal="center" vertical="top"/>
    </xf>
    <xf numFmtId="166" fontId="10" fillId="0" borderId="37" xfId="1" quotePrefix="1" applyNumberFormat="1" applyFont="1" applyFill="1" applyBorder="1" applyAlignment="1" applyProtection="1">
      <alignment horizontal="center" vertical="top"/>
    </xf>
    <xf numFmtId="165" fontId="4" fillId="0" borderId="41" xfId="1" applyNumberFormat="1" applyFont="1" applyBorder="1" applyAlignment="1">
      <alignment horizontal="right"/>
    </xf>
    <xf numFmtId="0" fontId="5" fillId="0" borderId="39" xfId="0" applyFont="1" applyBorder="1"/>
    <xf numFmtId="43" fontId="5" fillId="0" borderId="37" xfId="1" applyFont="1" applyBorder="1"/>
    <xf numFmtId="0" fontId="4" fillId="0" borderId="58" xfId="0" applyFont="1" applyBorder="1" applyAlignment="1">
      <alignment horizontal="right"/>
    </xf>
    <xf numFmtId="165" fontId="4" fillId="0" borderId="59" xfId="0" applyNumberFormat="1" applyFont="1" applyBorder="1" applyAlignment="1">
      <alignment horizontal="right"/>
    </xf>
    <xf numFmtId="165" fontId="4" fillId="0" borderId="57" xfId="0" applyNumberFormat="1" applyFont="1" applyBorder="1" applyAlignment="1">
      <alignment horizontal="right"/>
    </xf>
    <xf numFmtId="0" fontId="4" fillId="0" borderId="37" xfId="0" applyFont="1" applyBorder="1" applyAlignment="1">
      <alignment wrapText="1"/>
    </xf>
    <xf numFmtId="165" fontId="4" fillId="0" borderId="60" xfId="0" applyNumberFormat="1" applyFont="1" applyBorder="1" applyAlignment="1">
      <alignment horizontal="right"/>
    </xf>
    <xf numFmtId="166" fontId="10" fillId="0" borderId="47" xfId="1" quotePrefix="1" applyNumberFormat="1" applyFont="1" applyFill="1" applyBorder="1" applyAlignment="1" applyProtection="1">
      <alignment horizontal="center" vertical="top"/>
    </xf>
    <xf numFmtId="166" fontId="10" fillId="0" borderId="49" xfId="1" quotePrefix="1" applyNumberFormat="1" applyFont="1" applyFill="1" applyBorder="1" applyAlignment="1" applyProtection="1">
      <alignment horizontal="center" vertical="top"/>
    </xf>
    <xf numFmtId="43" fontId="10" fillId="0" borderId="51" xfId="1" applyFont="1" applyFill="1" applyBorder="1" applyAlignment="1" applyProtection="1">
      <alignment horizontal="center" vertical="top"/>
    </xf>
    <xf numFmtId="165" fontId="4" fillId="0" borderId="54" xfId="1" applyNumberFormat="1" applyFont="1" applyBorder="1" applyAlignment="1">
      <alignment horizontal="right"/>
    </xf>
    <xf numFmtId="0" fontId="5" fillId="0" borderId="51" xfId="0" applyFont="1" applyBorder="1"/>
    <xf numFmtId="165" fontId="4" fillId="0" borderId="61" xfId="0" applyNumberFormat="1" applyFont="1" applyBorder="1" applyAlignment="1">
      <alignment horizontal="right"/>
    </xf>
    <xf numFmtId="165" fontId="4" fillId="0" borderId="0" xfId="1" applyNumberFormat="1" applyFont="1" applyBorder="1" applyAlignment="1"/>
    <xf numFmtId="9" fontId="10" fillId="0" borderId="0" xfId="9" applyFont="1" applyBorder="1" applyAlignment="1">
      <alignment wrapText="1"/>
    </xf>
    <xf numFmtId="165" fontId="10" fillId="0" borderId="49" xfId="1" quotePrefix="1" applyNumberFormat="1" applyFont="1" applyFill="1" applyBorder="1" applyAlignment="1" applyProtection="1">
      <alignment horizontal="center" vertical="top"/>
    </xf>
    <xf numFmtId="165" fontId="10" fillId="0" borderId="51" xfId="1" applyNumberFormat="1" applyFont="1" applyFill="1" applyBorder="1" applyAlignment="1" applyProtection="1">
      <alignment horizontal="center" vertical="top"/>
    </xf>
    <xf numFmtId="165" fontId="5" fillId="0" borderId="36" xfId="1" applyNumberFormat="1" applyFont="1" applyBorder="1"/>
    <xf numFmtId="165" fontId="4" fillId="0" borderId="59" xfId="1" applyNumberFormat="1" applyFont="1" applyBorder="1"/>
    <xf numFmtId="165" fontId="4" fillId="0" borderId="36" xfId="1" applyNumberFormat="1" applyFont="1" applyBorder="1"/>
    <xf numFmtId="165" fontId="10" fillId="0" borderId="47" xfId="1" quotePrefix="1" applyNumberFormat="1" applyFont="1" applyFill="1" applyBorder="1" applyAlignment="1" applyProtection="1">
      <alignment horizontal="center" vertical="top"/>
    </xf>
    <xf numFmtId="165" fontId="5" fillId="0" borderId="42" xfId="1" applyNumberFormat="1" applyFont="1" applyBorder="1"/>
    <xf numFmtId="165" fontId="4" fillId="0" borderId="59" xfId="1" applyNumberFormat="1" applyFont="1" applyFill="1" applyBorder="1"/>
    <xf numFmtId="165" fontId="4" fillId="0" borderId="61" xfId="1" applyNumberFormat="1" applyFont="1" applyFill="1" applyBorder="1"/>
    <xf numFmtId="0" fontId="10" fillId="2" borderId="36"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36" xfId="0" applyFont="1" applyFill="1" applyBorder="1" applyAlignment="1">
      <alignment horizontal="center"/>
    </xf>
    <xf numFmtId="0" fontId="10" fillId="2" borderId="0" xfId="0" applyFont="1" applyFill="1" applyBorder="1" applyAlignment="1">
      <alignment horizontal="center"/>
    </xf>
    <xf numFmtId="0" fontId="10" fillId="2" borderId="37" xfId="0" applyFont="1" applyFill="1" applyBorder="1" applyAlignment="1">
      <alignment horizontal="center"/>
    </xf>
    <xf numFmtId="0" fontId="10" fillId="0" borderId="36" xfId="0" applyFont="1" applyBorder="1" applyAlignment="1">
      <alignment horizontal="left" vertical="center"/>
    </xf>
    <xf numFmtId="0" fontId="10" fillId="2" borderId="52" xfId="0" applyFont="1" applyFill="1" applyBorder="1" applyAlignment="1">
      <alignment wrapText="1"/>
    </xf>
    <xf numFmtId="0" fontId="10" fillId="2" borderId="53" xfId="0" applyFont="1" applyFill="1" applyBorder="1" applyAlignment="1">
      <alignment horizontal="center" vertical="center" wrapText="1"/>
    </xf>
    <xf numFmtId="0" fontId="10" fillId="2" borderId="48" xfId="0" applyFont="1" applyFill="1" applyBorder="1" applyAlignment="1">
      <alignment wrapText="1"/>
    </xf>
    <xf numFmtId="0" fontId="10" fillId="2" borderId="49" xfId="0" applyFont="1" applyFill="1" applyBorder="1" applyAlignment="1">
      <alignment horizontal="center" vertical="center" wrapText="1"/>
    </xf>
    <xf numFmtId="0" fontId="10" fillId="2" borderId="48" xfId="0" applyFont="1" applyFill="1" applyBorder="1"/>
    <xf numFmtId="0" fontId="7" fillId="2" borderId="49" xfId="0" applyFont="1" applyFill="1" applyBorder="1" applyAlignment="1">
      <alignment horizontal="center" vertical="center"/>
    </xf>
    <xf numFmtId="165" fontId="13" fillId="2" borderId="49" xfId="1" applyNumberFormat="1" applyFont="1" applyFill="1" applyBorder="1" applyAlignment="1" applyProtection="1">
      <alignment vertical="top"/>
      <protection locked="0"/>
    </xf>
    <xf numFmtId="0" fontId="7" fillId="2" borderId="48" xfId="0" applyFont="1" applyFill="1" applyBorder="1"/>
    <xf numFmtId="165" fontId="16" fillId="2" borderId="49" xfId="1" applyNumberFormat="1" applyFont="1" applyFill="1" applyBorder="1" applyAlignment="1" applyProtection="1">
      <alignment vertical="top"/>
      <protection locked="0"/>
    </xf>
    <xf numFmtId="0" fontId="10" fillId="2" borderId="52" xfId="0" applyFont="1" applyFill="1" applyBorder="1"/>
    <xf numFmtId="165" fontId="10" fillId="2" borderId="53" xfId="1" applyNumberFormat="1" applyFont="1" applyFill="1" applyBorder="1" applyAlignment="1">
      <alignment horizontal="center" vertical="center"/>
    </xf>
    <xf numFmtId="0" fontId="10" fillId="2" borderId="36" xfId="0" applyFont="1" applyFill="1" applyBorder="1"/>
    <xf numFmtId="165" fontId="10" fillId="2" borderId="47" xfId="1" applyNumberFormat="1" applyFont="1" applyFill="1" applyBorder="1" applyAlignment="1">
      <alignment horizontal="center" vertical="center"/>
    </xf>
    <xf numFmtId="165" fontId="16" fillId="2" borderId="47" xfId="1" applyNumberFormat="1" applyFont="1" applyFill="1" applyBorder="1" applyAlignment="1" applyProtection="1">
      <alignment vertical="top"/>
      <protection locked="0"/>
    </xf>
    <xf numFmtId="0" fontId="10" fillId="2" borderId="50" xfId="0" applyFont="1" applyFill="1" applyBorder="1"/>
    <xf numFmtId="165" fontId="7" fillId="2" borderId="49" xfId="1" applyNumberFormat="1" applyFont="1" applyFill="1" applyBorder="1" applyAlignment="1">
      <alignment horizontal="center" vertical="center"/>
    </xf>
    <xf numFmtId="165" fontId="10" fillId="2" borderId="49" xfId="1" applyNumberFormat="1" applyFont="1" applyFill="1" applyBorder="1" applyAlignment="1">
      <alignment horizontal="center" vertical="center"/>
    </xf>
    <xf numFmtId="0" fontId="7" fillId="2" borderId="42" xfId="0" applyFont="1" applyFill="1" applyBorder="1"/>
    <xf numFmtId="0" fontId="7" fillId="2" borderId="43" xfId="0" applyFont="1" applyFill="1" applyBorder="1"/>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0" fontId="5" fillId="0" borderId="13" xfId="0" applyFont="1" applyBorder="1"/>
    <xf numFmtId="0" fontId="4" fillId="0" borderId="0" xfId="0" applyFont="1" applyBorder="1" applyAlignment="1">
      <alignment horizontal="right"/>
    </xf>
    <xf numFmtId="0" fontId="22" fillId="0" borderId="0" xfId="0" applyFont="1" applyBorder="1"/>
    <xf numFmtId="0" fontId="5" fillId="0" borderId="0" xfId="0" applyFont="1" applyFill="1" applyBorder="1" applyAlignment="1">
      <alignment horizontal="left"/>
    </xf>
    <xf numFmtId="0" fontId="4" fillId="0" borderId="33"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22" fillId="0" borderId="36" xfId="0" applyFont="1" applyBorder="1" applyAlignment="1">
      <alignment horizontal="center" wrapText="1"/>
    </xf>
    <xf numFmtId="0" fontId="22" fillId="0" borderId="0" xfId="0" applyFont="1" applyBorder="1" applyAlignment="1">
      <alignment horizontal="center" wrapText="1"/>
    </xf>
    <xf numFmtId="0" fontId="22" fillId="0" borderId="37" xfId="0" applyFont="1" applyBorder="1" applyAlignment="1">
      <alignment horizontal="center" wrapText="1"/>
    </xf>
    <xf numFmtId="0" fontId="4" fillId="0" borderId="36" xfId="0" applyFont="1" applyBorder="1" applyAlignment="1">
      <alignment horizontal="center"/>
    </xf>
    <xf numFmtId="0" fontId="4" fillId="0" borderId="0" xfId="0" applyFont="1" applyBorder="1" applyAlignment="1">
      <alignment horizontal="center"/>
    </xf>
    <xf numFmtId="0" fontId="4" fillId="0" borderId="37" xfId="0" applyFont="1" applyBorder="1" applyAlignment="1">
      <alignment horizontal="center"/>
    </xf>
    <xf numFmtId="0" fontId="4" fillId="0" borderId="36" xfId="0" applyFont="1" applyBorder="1" applyAlignment="1">
      <alignment horizontal="center" wrapText="1"/>
    </xf>
    <xf numFmtId="0" fontId="4" fillId="0" borderId="0" xfId="0" applyFont="1" applyBorder="1" applyAlignment="1">
      <alignment horizontal="center" wrapText="1"/>
    </xf>
    <xf numFmtId="0" fontId="4" fillId="0" borderId="37" xfId="0" applyFont="1" applyBorder="1" applyAlignment="1">
      <alignment horizontal="center" wrapText="1"/>
    </xf>
    <xf numFmtId="0" fontId="10" fillId="0" borderId="55" xfId="0" applyFont="1" applyBorder="1" applyAlignment="1">
      <alignment horizontal="center" vertical="center"/>
    </xf>
    <xf numFmtId="0" fontId="10" fillId="0" borderId="3" xfId="0" applyFont="1" applyBorder="1" applyAlignment="1">
      <alignment horizontal="center" vertical="center"/>
    </xf>
    <xf numFmtId="0" fontId="10" fillId="0" borderId="45" xfId="0" applyFont="1" applyBorder="1" applyAlignment="1">
      <alignment horizontal="center" vertical="center"/>
    </xf>
    <xf numFmtId="0" fontId="10" fillId="0" borderId="7"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0" xfId="0" applyFont="1" applyBorder="1" applyAlignment="1">
      <alignment horizontal="center"/>
    </xf>
    <xf numFmtId="0" fontId="10" fillId="0" borderId="37" xfId="0" applyFont="1" applyBorder="1" applyAlignment="1">
      <alignment horizontal="center"/>
    </xf>
    <xf numFmtId="0" fontId="7" fillId="0" borderId="0" xfId="0" applyFont="1" applyBorder="1" applyAlignment="1">
      <alignment horizontal="center" vertical="center" wrapText="1"/>
    </xf>
    <xf numFmtId="0" fontId="7" fillId="0" borderId="37" xfId="0" applyFont="1" applyBorder="1" applyAlignment="1">
      <alignment horizontal="center" vertical="center" wrapText="1"/>
    </xf>
    <xf numFmtId="0" fontId="4" fillId="0" borderId="0" xfId="0" applyFont="1" applyBorder="1" applyAlignment="1">
      <alignment horizontal="right"/>
    </xf>
    <xf numFmtId="0" fontId="4" fillId="0" borderId="37" xfId="0" applyFont="1" applyBorder="1" applyAlignment="1">
      <alignment horizontal="right"/>
    </xf>
    <xf numFmtId="43" fontId="10" fillId="0" borderId="14" xfId="4" applyNumberFormat="1" applyFont="1" applyFill="1" applyBorder="1" applyAlignment="1">
      <alignment horizontal="center" vertical="top" wrapText="1"/>
    </xf>
    <xf numFmtId="43" fontId="10" fillId="0" borderId="13" xfId="4" applyNumberFormat="1" applyFont="1" applyFill="1" applyBorder="1" applyAlignment="1">
      <alignment horizontal="center" vertical="top" wrapText="1"/>
    </xf>
    <xf numFmtId="43" fontId="10" fillId="0" borderId="8" xfId="4" applyNumberFormat="1" applyFont="1" applyFill="1" applyBorder="1" applyAlignment="1">
      <alignment horizontal="center" vertical="top" wrapText="1"/>
    </xf>
    <xf numFmtId="43" fontId="13" fillId="0" borderId="8" xfId="6" applyNumberFormat="1" applyFont="1" applyFill="1" applyBorder="1" applyAlignment="1">
      <alignment horizontal="center" vertical="top"/>
    </xf>
    <xf numFmtId="0" fontId="13" fillId="0" borderId="13" xfId="6" applyFont="1" applyFill="1" applyBorder="1" applyAlignment="1">
      <alignment horizontal="center" vertical="top"/>
    </xf>
    <xf numFmtId="43" fontId="13" fillId="0" borderId="13" xfId="6" applyNumberFormat="1" applyFont="1" applyFill="1" applyBorder="1" applyAlignment="1">
      <alignment horizontal="center" vertical="top"/>
    </xf>
    <xf numFmtId="0" fontId="13" fillId="0" borderId="8" xfId="6" applyFont="1" applyFill="1" applyBorder="1" applyAlignment="1">
      <alignment horizontal="center" vertical="top"/>
    </xf>
    <xf numFmtId="0" fontId="7" fillId="0" borderId="0" xfId="6" applyFont="1" applyFill="1" applyBorder="1" applyAlignment="1">
      <alignment horizontal="left" vertical="top" wrapText="1"/>
    </xf>
    <xf numFmtId="0" fontId="13" fillId="0" borderId="0" xfId="6" applyFont="1" applyFill="1" applyAlignment="1">
      <alignment horizontal="center" vertical="top"/>
    </xf>
    <xf numFmtId="49" fontId="13" fillId="0" borderId="9" xfId="6" applyNumberFormat="1" applyFont="1" applyFill="1" applyBorder="1" applyAlignment="1">
      <alignment horizontal="center" vertical="top"/>
    </xf>
    <xf numFmtId="49" fontId="13" fillId="0" borderId="11" xfId="6" applyNumberFormat="1" applyFont="1" applyFill="1" applyBorder="1" applyAlignment="1">
      <alignment horizontal="center" vertical="top"/>
    </xf>
    <xf numFmtId="0" fontId="7" fillId="0" borderId="0" xfId="6" applyFont="1" applyFill="1" applyBorder="1" applyAlignment="1">
      <alignment horizontal="center" vertical="top" wrapText="1"/>
    </xf>
    <xf numFmtId="0" fontId="6" fillId="0" borderId="0" xfId="0" applyFont="1" applyBorder="1" applyAlignment="1">
      <alignment horizontal="center"/>
    </xf>
    <xf numFmtId="0" fontId="7" fillId="0" borderId="0" xfId="0" applyFont="1" applyAlignment="1">
      <alignment horizontal="center"/>
    </xf>
    <xf numFmtId="0" fontId="13" fillId="0" borderId="0" xfId="6" applyFont="1" applyFill="1" applyBorder="1" applyAlignment="1">
      <alignment horizontal="center" vertical="top" wrapText="1"/>
    </xf>
    <xf numFmtId="0" fontId="10" fillId="0" borderId="43" xfId="0" applyFont="1" applyFill="1" applyBorder="1" applyAlignment="1" applyProtection="1">
      <alignment horizontal="left" vertical="top"/>
      <protection locked="0"/>
    </xf>
    <xf numFmtId="0" fontId="4" fillId="0" borderId="33" xfId="0" applyFont="1" applyFill="1" applyBorder="1" applyAlignment="1" applyProtection="1">
      <alignment horizontal="center" vertical="top"/>
      <protection locked="0"/>
    </xf>
    <xf numFmtId="0" fontId="4" fillId="0" borderId="34" xfId="0" applyFont="1" applyFill="1" applyBorder="1" applyAlignment="1" applyProtection="1">
      <alignment horizontal="center" vertical="top"/>
      <protection locked="0"/>
    </xf>
    <xf numFmtId="0" fontId="4" fillId="0" borderId="35" xfId="0" applyFont="1" applyFill="1" applyBorder="1" applyAlignment="1" applyProtection="1">
      <alignment horizontal="center" vertical="top"/>
      <protection locked="0"/>
    </xf>
    <xf numFmtId="0" fontId="10" fillId="0" borderId="36" xfId="0" applyFont="1" applyBorder="1" applyAlignment="1">
      <alignment horizontal="center" wrapText="1"/>
    </xf>
    <xf numFmtId="0" fontId="10" fillId="0" borderId="0" xfId="0" applyFont="1" applyBorder="1" applyAlignment="1">
      <alignment horizontal="center" wrapText="1"/>
    </xf>
    <xf numFmtId="0" fontId="10" fillId="0" borderId="37" xfId="0" applyFont="1" applyBorder="1" applyAlignment="1">
      <alignment horizontal="center" wrapText="1"/>
    </xf>
    <xf numFmtId="0" fontId="10" fillId="2" borderId="36" xfId="0" applyFont="1" applyFill="1" applyBorder="1" applyAlignment="1">
      <alignment horizontal="center"/>
    </xf>
    <xf numFmtId="0" fontId="10" fillId="2" borderId="0" xfId="0" applyFont="1" applyFill="1" applyBorder="1" applyAlignment="1">
      <alignment horizontal="center"/>
    </xf>
    <xf numFmtId="0" fontId="10" fillId="2" borderId="37" xfId="0" applyFont="1" applyFill="1" applyBorder="1" applyAlignment="1">
      <alignment horizontal="center"/>
    </xf>
    <xf numFmtId="0" fontId="8" fillId="0" borderId="36" xfId="0" applyFont="1" applyBorder="1" applyAlignment="1">
      <alignment horizontal="center" wrapText="1"/>
    </xf>
    <xf numFmtId="0" fontId="8" fillId="0" borderId="0" xfId="0" applyFont="1" applyBorder="1" applyAlignment="1">
      <alignment horizontal="center" wrapText="1"/>
    </xf>
    <xf numFmtId="0" fontId="8" fillId="0" borderId="37" xfId="0" applyFont="1" applyBorder="1" applyAlignment="1">
      <alignment horizont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165" fontId="4" fillId="0" borderId="33" xfId="1" applyNumberFormat="1" applyFont="1" applyBorder="1" applyAlignment="1">
      <alignment horizontal="center"/>
    </xf>
    <xf numFmtId="165" fontId="4" fillId="0" borderId="34" xfId="1" applyNumberFormat="1" applyFont="1" applyBorder="1" applyAlignment="1">
      <alignment horizontal="center"/>
    </xf>
    <xf numFmtId="165" fontId="4" fillId="0" borderId="35" xfId="1" applyNumberFormat="1" applyFont="1" applyBorder="1" applyAlignment="1">
      <alignment horizontal="center"/>
    </xf>
    <xf numFmtId="9" fontId="10" fillId="0" borderId="36" xfId="9" applyFont="1" applyBorder="1" applyAlignment="1">
      <alignment horizontal="center" wrapText="1"/>
    </xf>
    <xf numFmtId="9" fontId="10" fillId="0" borderId="0" xfId="9" applyFont="1" applyBorder="1" applyAlignment="1">
      <alignment horizontal="center" wrapText="1"/>
    </xf>
    <xf numFmtId="9" fontId="10" fillId="0" borderId="37" xfId="9" applyFont="1" applyBorder="1" applyAlignment="1">
      <alignment horizontal="center" wrapText="1"/>
    </xf>
    <xf numFmtId="165" fontId="4" fillId="0" borderId="36" xfId="1" applyNumberFormat="1" applyFont="1" applyBorder="1" applyAlignment="1">
      <alignment horizontal="center" wrapText="1"/>
    </xf>
    <xf numFmtId="165" fontId="4" fillId="0" borderId="0" xfId="1" applyNumberFormat="1" applyFont="1" applyBorder="1" applyAlignment="1">
      <alignment horizontal="center" wrapText="1"/>
    </xf>
    <xf numFmtId="165" fontId="4" fillId="0" borderId="37" xfId="1" applyNumberFormat="1" applyFont="1" applyBorder="1" applyAlignment="1">
      <alignment horizontal="center" wrapText="1"/>
    </xf>
    <xf numFmtId="165" fontId="4" fillId="0" borderId="2" xfId="1" applyNumberFormat="1" applyFont="1" applyBorder="1" applyAlignment="1">
      <alignment horizontal="center" vertical="center"/>
    </xf>
    <xf numFmtId="165" fontId="4" fillId="0" borderId="4" xfId="1" applyNumberFormat="1" applyFont="1" applyBorder="1" applyAlignment="1">
      <alignment horizontal="center" vertical="center"/>
    </xf>
    <xf numFmtId="165" fontId="4" fillId="0" borderId="6" xfId="1" applyNumberFormat="1" applyFont="1" applyBorder="1" applyAlignment="1">
      <alignment horizontal="center" vertical="center"/>
    </xf>
    <xf numFmtId="0" fontId="10" fillId="2" borderId="33"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12" xfId="0" applyFont="1" applyFill="1" applyBorder="1" applyAlignment="1">
      <alignment horizontal="right" vertical="center"/>
    </xf>
    <xf numFmtId="0" fontId="10" fillId="2" borderId="39" xfId="0" applyFont="1" applyFill="1" applyBorder="1" applyAlignment="1">
      <alignment horizontal="right" vertical="center"/>
    </xf>
    <xf numFmtId="0" fontId="10" fillId="0" borderId="36" xfId="0" applyFont="1" applyBorder="1" applyAlignment="1">
      <alignment horizontal="center"/>
    </xf>
  </cellXfs>
  <cellStyles count="10">
    <cellStyle name="Comma" xfId="1" builtinId="3"/>
    <cellStyle name="Comma 10" xfId="7"/>
    <cellStyle name="Comma 2" xfId="5"/>
    <cellStyle name="Comma 3" xfId="3"/>
    <cellStyle name="Comma 3 3" xfId="4"/>
    <cellStyle name="Normal" xfId="0" builtinId="0"/>
    <cellStyle name="Normal 10" xfId="6"/>
    <cellStyle name="Normal 2" xfId="2"/>
    <cellStyle name="Percent" xfId="9" builtinId="5"/>
    <cellStyle name="Percent 3" xfId="8"/>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ca-pc\D%20DRIVE\DIKSHITA\Financial%20Year%202017-18\JEL\BS%202017%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S"/>
      <sheetName val="PL"/>
      <sheetName val="cash flow"/>
      <sheetName val="Share capital"/>
      <sheetName val="Sch BS Liab"/>
      <sheetName val="Fixed Assets"/>
      <sheetName val="Schedule of BS (Assets)"/>
      <sheetName val="Schedule of PL"/>
      <sheetName val="GROUPING"/>
      <sheetName val="Computation"/>
      <sheetName val="Depreciation"/>
      <sheetName val="Sheet2"/>
      <sheetName val="Sheet1"/>
      <sheetName val="FA- IT Act"/>
    </sheetNames>
    <sheetDataSet>
      <sheetData sheetId="0">
        <row r="2">
          <cell r="B2" t="str">
            <v>JYOTIRGAMYA ENTERPRISES LIMITED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M88"/>
  <sheetViews>
    <sheetView tabSelected="1" view="pageBreakPreview" topLeftCell="B31" zoomScaleSheetLayoutView="100" workbookViewId="0">
      <selection activeCell="D80" sqref="D80"/>
    </sheetView>
  </sheetViews>
  <sheetFormatPr defaultRowHeight="15"/>
  <cols>
    <col min="1" max="1" width="44.5703125" style="1" hidden="1" customWidth="1"/>
    <col min="2" max="2" width="41.140625" style="1" bestFit="1" customWidth="1"/>
    <col min="3" max="3" width="7.140625" style="32" bestFit="1" customWidth="1"/>
    <col min="4" max="4" width="44.7109375" style="32" customWidth="1"/>
    <col min="5" max="5" width="42.85546875" style="328" customWidth="1"/>
    <col min="6" max="8" width="21.85546875" style="1" hidden="1" customWidth="1"/>
    <col min="9" max="10" width="11.5703125" style="1" hidden="1" customWidth="1"/>
    <col min="11" max="12" width="11.5703125" style="1" bestFit="1" customWidth="1"/>
    <col min="13" max="13" width="14" style="1" bestFit="1" customWidth="1"/>
    <col min="14" max="16384" width="9.140625" style="1"/>
  </cols>
  <sheetData>
    <row r="1" spans="1:12">
      <c r="B1" s="642" t="s">
        <v>41</v>
      </c>
      <c r="C1" s="643"/>
      <c r="D1" s="643"/>
      <c r="E1" s="644"/>
      <c r="F1" s="410"/>
      <c r="G1" s="410"/>
      <c r="H1" s="410"/>
    </row>
    <row r="2" spans="1:12" ht="26.25" customHeight="1">
      <c r="A2" s="372"/>
      <c r="B2" s="645" t="s">
        <v>391</v>
      </c>
      <c r="C2" s="646"/>
      <c r="D2" s="646"/>
      <c r="E2" s="647"/>
      <c r="F2" s="432"/>
      <c r="G2" s="432"/>
      <c r="H2" s="433"/>
    </row>
    <row r="3" spans="1:12">
      <c r="A3" s="372"/>
      <c r="B3" s="372"/>
      <c r="C3" s="364"/>
      <c r="D3" s="364"/>
      <c r="E3" s="435"/>
      <c r="F3" s="364"/>
      <c r="G3" s="364"/>
      <c r="H3" s="373"/>
    </row>
    <row r="4" spans="1:12">
      <c r="B4" s="648" t="s">
        <v>380</v>
      </c>
      <c r="C4" s="649"/>
      <c r="D4" s="649"/>
      <c r="E4" s="650"/>
      <c r="F4" s="410"/>
      <c r="G4" s="410"/>
      <c r="H4" s="411"/>
    </row>
    <row r="5" spans="1:12">
      <c r="A5" s="374"/>
      <c r="B5" s="374"/>
      <c r="C5" s="4"/>
      <c r="D5" s="4"/>
      <c r="E5" s="436"/>
      <c r="F5" s="27"/>
      <c r="G5" s="27"/>
      <c r="H5" s="375"/>
    </row>
    <row r="6" spans="1:12">
      <c r="A6" s="374"/>
      <c r="B6" s="374"/>
      <c r="C6" s="4"/>
      <c r="D6" s="4"/>
      <c r="E6" s="436" t="s">
        <v>2</v>
      </c>
      <c r="F6" s="27"/>
      <c r="G6" s="27"/>
      <c r="H6" s="376"/>
    </row>
    <row r="7" spans="1:12">
      <c r="A7" s="374"/>
      <c r="B7" s="437" t="s">
        <v>0</v>
      </c>
      <c r="C7" s="5" t="s">
        <v>344</v>
      </c>
      <c r="D7" s="325" t="s">
        <v>55</v>
      </c>
      <c r="E7" s="438" t="s">
        <v>55</v>
      </c>
      <c r="F7" s="363" t="s">
        <v>55</v>
      </c>
      <c r="G7" s="362" t="s">
        <v>55</v>
      </c>
      <c r="H7" s="377" t="s">
        <v>55</v>
      </c>
    </row>
    <row r="8" spans="1:12">
      <c r="A8" s="374"/>
      <c r="B8" s="404"/>
      <c r="C8" s="6" t="s">
        <v>345</v>
      </c>
      <c r="D8" s="326">
        <v>43921</v>
      </c>
      <c r="E8" s="439">
        <v>43555</v>
      </c>
      <c r="F8" s="7">
        <v>43190</v>
      </c>
      <c r="G8" s="341">
        <v>42825</v>
      </c>
      <c r="H8" s="378">
        <v>42461</v>
      </c>
    </row>
    <row r="9" spans="1:12">
      <c r="A9" s="374"/>
      <c r="B9" s="440"/>
      <c r="C9" s="8"/>
      <c r="D9" s="327"/>
      <c r="E9" s="441"/>
      <c r="F9" s="9"/>
      <c r="G9" s="342"/>
      <c r="H9" s="379"/>
    </row>
    <row r="10" spans="1:12">
      <c r="A10" s="374"/>
      <c r="B10" s="442" t="s">
        <v>56</v>
      </c>
      <c r="C10" s="10"/>
      <c r="D10" s="305"/>
      <c r="E10" s="443"/>
      <c r="F10" s="340"/>
      <c r="G10" s="11"/>
      <c r="H10" s="380"/>
    </row>
    <row r="11" spans="1:12">
      <c r="A11" s="374"/>
      <c r="B11" s="444" t="s">
        <v>57</v>
      </c>
      <c r="C11" s="13"/>
      <c r="D11" s="306"/>
      <c r="E11" s="445"/>
      <c r="F11" s="163"/>
      <c r="G11" s="14"/>
      <c r="H11" s="381"/>
    </row>
    <row r="12" spans="1:12">
      <c r="A12" s="374"/>
      <c r="B12" s="395" t="s">
        <v>58</v>
      </c>
      <c r="C12" s="13">
        <v>10</v>
      </c>
      <c r="D12" s="306">
        <f>+PPE_Final!M66</f>
        <v>18244731</v>
      </c>
      <c r="E12" s="445">
        <f>PPE_Final!M65</f>
        <v>18357117</v>
      </c>
      <c r="F12" s="163">
        <f>+PPE_Final!M64</f>
        <v>18522204</v>
      </c>
      <c r="G12" s="14">
        <v>759713</v>
      </c>
      <c r="H12" s="381">
        <v>1120216</v>
      </c>
    </row>
    <row r="13" spans="1:12" hidden="1">
      <c r="A13" s="374"/>
      <c r="B13" s="395" t="s">
        <v>59</v>
      </c>
      <c r="C13" s="13"/>
      <c r="D13" s="306"/>
      <c r="E13" s="445"/>
      <c r="F13" s="163"/>
      <c r="G13" s="14"/>
      <c r="H13" s="381"/>
    </row>
    <row r="14" spans="1:12" hidden="1">
      <c r="A14" s="374"/>
      <c r="B14" s="395" t="s">
        <v>60</v>
      </c>
      <c r="C14" s="13"/>
      <c r="D14" s="306"/>
      <c r="E14" s="445"/>
      <c r="F14" s="163"/>
      <c r="G14" s="14"/>
      <c r="H14" s="381"/>
    </row>
    <row r="15" spans="1:12">
      <c r="A15" s="374"/>
      <c r="B15" s="395" t="s">
        <v>68</v>
      </c>
      <c r="C15" s="13"/>
      <c r="D15" s="306"/>
      <c r="E15" s="445"/>
      <c r="F15" s="163"/>
      <c r="G15" s="14"/>
      <c r="H15" s="381"/>
    </row>
    <row r="16" spans="1:12">
      <c r="A16" s="374"/>
      <c r="B16" s="446" t="s">
        <v>61</v>
      </c>
      <c r="C16" s="13">
        <v>11</v>
      </c>
      <c r="D16" s="306">
        <f>'BS Schedules'!C12</f>
        <v>3846187.5</v>
      </c>
      <c r="E16" s="445">
        <f>'BS Schedules'!D12</f>
        <v>3961313</v>
      </c>
      <c r="F16" s="163">
        <f>'BS Schedules'!E12</f>
        <v>4897125</v>
      </c>
      <c r="G16" s="14">
        <f>'BS Schedules'!F12</f>
        <v>7547125</v>
      </c>
      <c r="H16" s="381">
        <f>'BS Schedules'!G12</f>
        <v>2800000</v>
      </c>
      <c r="I16" s="174">
        <f>F16-E16</f>
        <v>935812</v>
      </c>
      <c r="J16" s="1">
        <v>4600500</v>
      </c>
      <c r="L16" s="174"/>
    </row>
    <row r="17" spans="1:13">
      <c r="A17" s="374"/>
      <c r="B17" s="446" t="s">
        <v>62</v>
      </c>
      <c r="C17" s="13">
        <v>12</v>
      </c>
      <c r="D17" s="306">
        <f>'BS Schedules'!C22</f>
        <v>10812000</v>
      </c>
      <c r="E17" s="445">
        <f>'BS Schedules'!D22</f>
        <v>10812000</v>
      </c>
      <c r="F17" s="163">
        <f>'BS Schedules'!E22</f>
        <v>5763667</v>
      </c>
      <c r="G17" s="14">
        <f>'BS Schedules'!F22</f>
        <v>7220041</v>
      </c>
      <c r="H17" s="381">
        <f>'BS Schedules'!G22</f>
        <v>10497739</v>
      </c>
      <c r="I17" s="174">
        <f>F17-E17</f>
        <v>-5048333</v>
      </c>
      <c r="K17" s="174"/>
      <c r="L17" s="174"/>
    </row>
    <row r="18" spans="1:13" hidden="1">
      <c r="A18" s="374"/>
      <c r="B18" s="446" t="s">
        <v>63</v>
      </c>
      <c r="C18" s="13"/>
      <c r="D18" s="306"/>
      <c r="E18" s="445"/>
      <c r="F18" s="163"/>
      <c r="G18" s="14"/>
      <c r="H18" s="381"/>
    </row>
    <row r="19" spans="1:13">
      <c r="A19" s="374"/>
      <c r="B19" s="447" t="s">
        <v>258</v>
      </c>
      <c r="C19" s="13">
        <v>13</v>
      </c>
      <c r="D19" s="306">
        <f>'BS Schedules'!C31</f>
        <v>122082</v>
      </c>
      <c r="E19" s="445">
        <f>'BS Schedules'!D31</f>
        <v>125448</v>
      </c>
      <c r="F19" s="163">
        <f>'BS Schedules'!E31</f>
        <v>122208</v>
      </c>
      <c r="G19" s="14">
        <f>'BS Schedules'!F31</f>
        <v>124290</v>
      </c>
      <c r="H19" s="381">
        <f>'BS Schedules'!G31</f>
        <v>78558</v>
      </c>
      <c r="I19" s="174">
        <f>+E19-D19</f>
        <v>3366</v>
      </c>
      <c r="J19" s="174">
        <f>+F19-E19</f>
        <v>-3240</v>
      </c>
      <c r="L19" s="174"/>
    </row>
    <row r="20" spans="1:13" hidden="1">
      <c r="A20" s="374"/>
      <c r="B20" s="447" t="s">
        <v>66</v>
      </c>
      <c r="C20" s="13"/>
      <c r="D20" s="306"/>
      <c r="E20" s="445"/>
      <c r="F20" s="163"/>
      <c r="G20" s="14"/>
      <c r="H20" s="381"/>
    </row>
    <row r="21" spans="1:13" hidden="1">
      <c r="A21" s="374"/>
      <c r="B21" s="447"/>
      <c r="C21" s="13"/>
      <c r="D21" s="306"/>
      <c r="E21" s="445"/>
      <c r="F21" s="163"/>
      <c r="G21" s="14"/>
      <c r="H21" s="381"/>
    </row>
    <row r="22" spans="1:13">
      <c r="A22" s="374"/>
      <c r="B22" s="448" t="s">
        <v>64</v>
      </c>
      <c r="C22" s="18"/>
      <c r="D22" s="337">
        <f>SUM(D12:D21)</f>
        <v>33025000.5</v>
      </c>
      <c r="E22" s="449">
        <f>SUM(E12:E21)</f>
        <v>33255878</v>
      </c>
      <c r="F22" s="314">
        <f>SUM(F12:F21)</f>
        <v>29305204</v>
      </c>
      <c r="G22" s="168">
        <f>SUM(G12:G21)</f>
        <v>15651169</v>
      </c>
      <c r="H22" s="382">
        <f>SUM(H12:H21)</f>
        <v>14496513</v>
      </c>
      <c r="M22" s="174">
        <f>E28-F28</f>
        <v>1345656</v>
      </c>
    </row>
    <row r="23" spans="1:13">
      <c r="A23" s="374"/>
      <c r="B23" s="447"/>
      <c r="C23" s="13"/>
      <c r="D23" s="306"/>
      <c r="E23" s="445"/>
      <c r="F23" s="163"/>
      <c r="G23" s="14"/>
      <c r="H23" s="381"/>
    </row>
    <row r="24" spans="1:13">
      <c r="A24" s="374"/>
      <c r="B24" s="450" t="s">
        <v>65</v>
      </c>
      <c r="C24" s="13"/>
      <c r="D24" s="306"/>
      <c r="E24" s="445"/>
      <c r="F24" s="163"/>
      <c r="G24" s="14"/>
      <c r="H24" s="381"/>
      <c r="L24" s="174">
        <f>F25-E25</f>
        <v>999510</v>
      </c>
    </row>
    <row r="25" spans="1:13">
      <c r="A25" s="374"/>
      <c r="B25" s="447" t="s">
        <v>67</v>
      </c>
      <c r="C25" s="13">
        <v>14</v>
      </c>
      <c r="D25" s="306">
        <f>'BS Schedules'!C41</f>
        <v>201440</v>
      </c>
      <c r="E25" s="445">
        <f>'BS Schedules'!D41</f>
        <v>245600</v>
      </c>
      <c r="F25" s="434">
        <f>'BS Schedules'!E41</f>
        <v>1245110</v>
      </c>
      <c r="G25" s="14">
        <f>'BS Schedules'!F41</f>
        <v>1245110</v>
      </c>
      <c r="H25" s="381">
        <f>'BS Schedules'!G41</f>
        <v>5785000</v>
      </c>
      <c r="J25" s="174">
        <f>F25-E25</f>
        <v>999510</v>
      </c>
      <c r="L25" s="174"/>
    </row>
    <row r="26" spans="1:13">
      <c r="A26" s="374"/>
      <c r="B26" s="447" t="s">
        <v>68</v>
      </c>
      <c r="C26" s="13"/>
      <c r="D26" s="306"/>
      <c r="E26" s="445"/>
      <c r="F26" s="163"/>
      <c r="G26" s="14"/>
      <c r="H26" s="381"/>
    </row>
    <row r="27" spans="1:13" hidden="1">
      <c r="A27" s="374"/>
      <c r="B27" s="446" t="s">
        <v>61</v>
      </c>
      <c r="C27" s="13"/>
      <c r="D27" s="306"/>
      <c r="E27" s="445"/>
      <c r="F27" s="163"/>
      <c r="G27" s="14"/>
      <c r="H27" s="381"/>
    </row>
    <row r="28" spans="1:13">
      <c r="A28" s="374"/>
      <c r="B28" s="451" t="s">
        <v>347</v>
      </c>
      <c r="C28" s="13">
        <v>15</v>
      </c>
      <c r="D28" s="306">
        <f>'BS Schedules'!C55</f>
        <v>2218200</v>
      </c>
      <c r="E28" s="445">
        <f>'BS Schedules'!D55</f>
        <v>3395256</v>
      </c>
      <c r="F28" s="163">
        <f>'BS Schedules'!E55</f>
        <v>2049600</v>
      </c>
      <c r="G28" s="14">
        <f>'BS Schedules'!F55</f>
        <v>8325497</v>
      </c>
      <c r="H28" s="381">
        <f>'BS Schedules'!G55</f>
        <v>5621603</v>
      </c>
      <c r="I28" s="174"/>
      <c r="J28" s="174">
        <f>F28-E28</f>
        <v>-1345656</v>
      </c>
      <c r="L28" s="174"/>
    </row>
    <row r="29" spans="1:13">
      <c r="A29" s="374"/>
      <c r="B29" s="451" t="s">
        <v>348</v>
      </c>
      <c r="C29" s="13">
        <v>16</v>
      </c>
      <c r="D29" s="306">
        <f>'BS Schedules'!C68</f>
        <v>68571</v>
      </c>
      <c r="E29" s="445">
        <f>'BS Schedules'!D68</f>
        <v>814563</v>
      </c>
      <c r="F29" s="163">
        <f>'BS Schedules'!E68</f>
        <v>459050</v>
      </c>
      <c r="G29" s="14">
        <f>'BS Schedules'!F68</f>
        <v>387284</v>
      </c>
      <c r="H29" s="381">
        <f>'BS Schedules'!G68</f>
        <v>1248111</v>
      </c>
      <c r="I29" s="174"/>
    </row>
    <row r="30" spans="1:13" hidden="1">
      <c r="A30" s="374"/>
      <c r="B30" s="451" t="s">
        <v>69</v>
      </c>
      <c r="C30" s="13"/>
      <c r="D30" s="306"/>
      <c r="E30" s="445"/>
      <c r="F30" s="163"/>
      <c r="G30" s="14"/>
      <c r="H30" s="381"/>
    </row>
    <row r="31" spans="1:13">
      <c r="A31" s="374"/>
      <c r="B31" s="451" t="s">
        <v>365</v>
      </c>
      <c r="C31" s="13">
        <v>17</v>
      </c>
      <c r="D31" s="306">
        <f>'BS Schedules'!C84</f>
        <v>2613638</v>
      </c>
      <c r="E31" s="445">
        <f>'BS Schedules'!D84</f>
        <v>2050947</v>
      </c>
      <c r="F31" s="163">
        <f>'BS Schedules'!E84</f>
        <v>9941424</v>
      </c>
      <c r="G31" s="14">
        <f>'BS Schedules'!F84</f>
        <v>15076950</v>
      </c>
      <c r="H31" s="381">
        <f>'BS Schedules'!G84</f>
        <v>11668014</v>
      </c>
      <c r="I31" s="174"/>
      <c r="J31" s="174">
        <f>F31-E31</f>
        <v>7890477</v>
      </c>
    </row>
    <row r="32" spans="1:13" hidden="1">
      <c r="A32" s="374"/>
      <c r="B32" s="446" t="s">
        <v>70</v>
      </c>
      <c r="C32" s="13"/>
      <c r="D32" s="306"/>
      <c r="E32" s="445"/>
      <c r="F32" s="163"/>
      <c r="G32" s="14"/>
      <c r="H32" s="381"/>
    </row>
    <row r="33" spans="1:13" hidden="1">
      <c r="A33" s="374"/>
      <c r="B33" s="447" t="s">
        <v>71</v>
      </c>
      <c r="C33" s="13"/>
      <c r="D33" s="306"/>
      <c r="E33" s="445"/>
      <c r="F33" s="163"/>
      <c r="G33" s="14"/>
      <c r="H33" s="381"/>
    </row>
    <row r="34" spans="1:13" hidden="1">
      <c r="A34" s="374"/>
      <c r="B34" s="395"/>
      <c r="C34" s="13"/>
      <c r="D34" s="306"/>
      <c r="E34" s="445"/>
      <c r="F34" s="163"/>
      <c r="G34" s="14"/>
      <c r="H34" s="381"/>
    </row>
    <row r="35" spans="1:13">
      <c r="A35" s="374"/>
      <c r="B35" s="448" t="s">
        <v>72</v>
      </c>
      <c r="C35" s="18"/>
      <c r="D35" s="337">
        <f>SUM(D25:D31)</f>
        <v>5101849</v>
      </c>
      <c r="E35" s="449">
        <f>SUM(E25:E31)</f>
        <v>6506366</v>
      </c>
      <c r="F35" s="314">
        <f>SUM(F25:F31)</f>
        <v>13695184</v>
      </c>
      <c r="G35" s="168">
        <f>SUM(G25:G31)</f>
        <v>25034841</v>
      </c>
      <c r="H35" s="382">
        <f>SUM(H25:H31)</f>
        <v>24322728</v>
      </c>
      <c r="L35" s="174">
        <f>E17+'BS Schedules'!D80</f>
        <v>12807611</v>
      </c>
    </row>
    <row r="36" spans="1:13">
      <c r="A36" s="374"/>
      <c r="B36" s="395"/>
      <c r="C36" s="13"/>
      <c r="D36" s="306"/>
      <c r="E36" s="445"/>
      <c r="F36" s="163"/>
      <c r="G36" s="14"/>
      <c r="H36" s="381"/>
      <c r="I36" s="20"/>
      <c r="J36" s="20"/>
      <c r="K36" s="20"/>
      <c r="L36" s="20"/>
      <c r="M36" s="20"/>
    </row>
    <row r="37" spans="1:13" ht="15.75" thickBot="1">
      <c r="A37" s="374"/>
      <c r="B37" s="452" t="s">
        <v>73</v>
      </c>
      <c r="C37" s="313"/>
      <c r="D37" s="336">
        <f>D35+D22</f>
        <v>38126849.5</v>
      </c>
      <c r="E37" s="453">
        <f>E35+E22</f>
        <v>39762244</v>
      </c>
      <c r="F37" s="169">
        <f>F35+F22</f>
        <v>43000388</v>
      </c>
      <c r="G37" s="26">
        <f>G35+G22</f>
        <v>40686010</v>
      </c>
      <c r="H37" s="383">
        <f>H35+H22</f>
        <v>38819241</v>
      </c>
      <c r="K37" s="174"/>
    </row>
    <row r="38" spans="1:13" ht="15.75" thickTop="1">
      <c r="A38" s="374"/>
      <c r="B38" s="395"/>
      <c r="C38" s="13"/>
      <c r="D38" s="306"/>
      <c r="E38" s="445"/>
      <c r="F38" s="163"/>
      <c r="G38" s="14"/>
      <c r="H38" s="381"/>
    </row>
    <row r="39" spans="1:13">
      <c r="A39" s="374"/>
      <c r="B39" s="397"/>
      <c r="C39" s="8"/>
      <c r="D39" s="338"/>
      <c r="E39" s="454"/>
      <c r="F39" s="171"/>
      <c r="G39" s="24"/>
      <c r="H39" s="384"/>
    </row>
    <row r="40" spans="1:13">
      <c r="A40" s="374"/>
      <c r="B40" s="442" t="s">
        <v>74</v>
      </c>
      <c r="C40" s="10"/>
      <c r="D40" s="305"/>
      <c r="E40" s="443"/>
      <c r="F40" s="340"/>
      <c r="G40" s="11"/>
      <c r="H40" s="380"/>
    </row>
    <row r="41" spans="1:13">
      <c r="A41" s="374"/>
      <c r="B41" s="444" t="s">
        <v>75</v>
      </c>
      <c r="C41" s="13"/>
      <c r="D41" s="306"/>
      <c r="E41" s="445"/>
      <c r="F41" s="163"/>
      <c r="G41" s="14"/>
      <c r="H41" s="381"/>
    </row>
    <row r="42" spans="1:13">
      <c r="A42" s="374"/>
      <c r="B42" s="395" t="s">
        <v>76</v>
      </c>
      <c r="C42" s="13">
        <v>18</v>
      </c>
      <c r="D42" s="306">
        <f>+SC!E16</f>
        <v>25474000</v>
      </c>
      <c r="E42" s="445">
        <f>SC!G16</f>
        <v>25474000</v>
      </c>
      <c r="F42" s="163">
        <f>SC!I16</f>
        <v>25474000</v>
      </c>
      <c r="G42" s="14">
        <f>SC!K16</f>
        <v>12474000</v>
      </c>
      <c r="H42" s="381">
        <f>G42</f>
        <v>12474000</v>
      </c>
    </row>
    <row r="43" spans="1:13">
      <c r="A43" s="374"/>
      <c r="B43" s="395" t="s">
        <v>77</v>
      </c>
      <c r="C43" s="13">
        <v>19</v>
      </c>
      <c r="D43" s="306">
        <f>Reserve!E69</f>
        <v>6072026.4600000009</v>
      </c>
      <c r="E43" s="445">
        <f>Reserve!F69</f>
        <v>6616698</v>
      </c>
      <c r="F43" s="163">
        <f>Reserve!G69</f>
        <v>7868685</v>
      </c>
      <c r="G43" s="14">
        <f>Reserve!I69</f>
        <v>18761960</v>
      </c>
      <c r="H43" s="381">
        <f>Reserve!K69</f>
        <v>19180140</v>
      </c>
      <c r="K43" s="174"/>
    </row>
    <row r="44" spans="1:13" hidden="1">
      <c r="A44" s="374"/>
      <c r="B44" s="395"/>
      <c r="C44" s="13"/>
      <c r="D44" s="306"/>
      <c r="E44" s="445"/>
      <c r="F44" s="163"/>
      <c r="G44" s="14"/>
      <c r="H44" s="381"/>
    </row>
    <row r="45" spans="1:13">
      <c r="A45" s="374"/>
      <c r="B45" s="452" t="s">
        <v>78</v>
      </c>
      <c r="C45" s="18"/>
      <c r="D45" s="337">
        <f>D42+D43</f>
        <v>31546026.460000001</v>
      </c>
      <c r="E45" s="449">
        <f>E42+E43</f>
        <v>32090698</v>
      </c>
      <c r="F45" s="314">
        <f>F42+F43</f>
        <v>33342685</v>
      </c>
      <c r="G45" s="168">
        <f>G42+G43</f>
        <v>31235960</v>
      </c>
      <c r="H45" s="382">
        <f>H42+H43</f>
        <v>31654140</v>
      </c>
      <c r="J45" s="174">
        <f>+E45-1535382.87</f>
        <v>30555315.129999999</v>
      </c>
    </row>
    <row r="46" spans="1:13">
      <c r="A46" s="374"/>
      <c r="B46" s="395"/>
      <c r="C46" s="13"/>
      <c r="D46" s="306"/>
      <c r="E46" s="445"/>
      <c r="F46" s="163"/>
      <c r="G46" s="14"/>
      <c r="H46" s="381"/>
    </row>
    <row r="47" spans="1:13">
      <c r="A47" s="374"/>
      <c r="B47" s="444" t="s">
        <v>79</v>
      </c>
      <c r="C47" s="13"/>
      <c r="D47" s="306"/>
      <c r="E47" s="445"/>
      <c r="F47" s="163"/>
      <c r="G47" s="14"/>
      <c r="H47" s="381"/>
    </row>
    <row r="48" spans="1:13">
      <c r="A48" s="374"/>
      <c r="B48" s="444" t="s">
        <v>80</v>
      </c>
      <c r="C48" s="13"/>
      <c r="D48" s="306"/>
      <c r="E48" s="445"/>
      <c r="F48" s="163"/>
      <c r="G48" s="14"/>
      <c r="H48" s="381"/>
    </row>
    <row r="49" spans="1:10">
      <c r="A49" s="374"/>
      <c r="B49" s="395" t="s">
        <v>81</v>
      </c>
      <c r="C49" s="13"/>
      <c r="D49" s="306"/>
      <c r="E49" s="445"/>
      <c r="F49" s="163"/>
      <c r="G49" s="14"/>
      <c r="H49" s="381"/>
    </row>
    <row r="50" spans="1:10">
      <c r="A50" s="374"/>
      <c r="B50" s="446" t="s">
        <v>82</v>
      </c>
      <c r="C50" s="13">
        <v>20</v>
      </c>
      <c r="D50" s="306">
        <f>'BS Schedules'!C101</f>
        <v>0</v>
      </c>
      <c r="E50" s="445">
        <f>'BS Schedules'!D101</f>
        <v>240913</v>
      </c>
      <c r="F50" s="163">
        <f>'BS Schedules'!E101</f>
        <v>534057</v>
      </c>
      <c r="G50" s="14">
        <f>'BS Schedules'!F101</f>
        <v>798050</v>
      </c>
      <c r="H50" s="381">
        <f>'BS Schedules'!G101</f>
        <v>1035791</v>
      </c>
      <c r="J50" s="174">
        <f>F50-E50</f>
        <v>293144</v>
      </c>
    </row>
    <row r="51" spans="1:10" hidden="1">
      <c r="A51" s="374"/>
      <c r="B51" s="446" t="s">
        <v>83</v>
      </c>
      <c r="C51" s="13"/>
      <c r="D51" s="306"/>
      <c r="E51" s="445"/>
      <c r="F51" s="163"/>
      <c r="G51" s="14"/>
      <c r="H51" s="381"/>
    </row>
    <row r="52" spans="1:10" hidden="1">
      <c r="A52" s="374"/>
      <c r="B52" s="395" t="s">
        <v>84</v>
      </c>
      <c r="C52" s="13"/>
      <c r="D52" s="306"/>
      <c r="E52" s="445"/>
      <c r="F52" s="163"/>
      <c r="G52" s="14"/>
      <c r="H52" s="381"/>
    </row>
    <row r="53" spans="1:10" hidden="1">
      <c r="A53" s="374"/>
      <c r="B53" s="395" t="s">
        <v>85</v>
      </c>
      <c r="C53" s="13"/>
      <c r="D53" s="306"/>
      <c r="E53" s="445"/>
      <c r="F53" s="163"/>
      <c r="G53" s="14"/>
      <c r="H53" s="381"/>
    </row>
    <row r="54" spans="1:10" hidden="1">
      <c r="A54" s="374"/>
      <c r="B54" s="395" t="s">
        <v>86</v>
      </c>
      <c r="C54" s="13"/>
      <c r="D54" s="306"/>
      <c r="E54" s="445"/>
      <c r="F54" s="163"/>
      <c r="G54" s="14"/>
      <c r="H54" s="381"/>
    </row>
    <row r="55" spans="1:10" hidden="1">
      <c r="A55" s="374"/>
      <c r="B55" s="395"/>
      <c r="C55" s="13"/>
      <c r="D55" s="306"/>
      <c r="E55" s="445"/>
      <c r="F55" s="163"/>
      <c r="G55" s="14"/>
      <c r="H55" s="381"/>
    </row>
    <row r="56" spans="1:10">
      <c r="A56" s="374"/>
      <c r="B56" s="452" t="s">
        <v>87</v>
      </c>
      <c r="C56" s="18"/>
      <c r="D56" s="337">
        <f>SUM(D49:D55)</f>
        <v>0</v>
      </c>
      <c r="E56" s="449">
        <f>SUM(E49:E55)</f>
        <v>240913</v>
      </c>
      <c r="F56" s="314">
        <f>SUM(F49:F55)</f>
        <v>534057</v>
      </c>
      <c r="G56" s="168">
        <f>SUM(G49:G55)</f>
        <v>798050</v>
      </c>
      <c r="H56" s="382">
        <f>SUM(H49:H55)</f>
        <v>1035791</v>
      </c>
    </row>
    <row r="57" spans="1:10">
      <c r="A57" s="374"/>
      <c r="B57" s="395"/>
      <c r="C57" s="13"/>
      <c r="D57" s="306"/>
      <c r="E57" s="445"/>
      <c r="F57" s="163"/>
      <c r="G57" s="14"/>
      <c r="H57" s="381"/>
    </row>
    <row r="58" spans="1:10">
      <c r="A58" s="374"/>
      <c r="B58" s="444" t="s">
        <v>88</v>
      </c>
      <c r="C58" s="13"/>
      <c r="D58" s="306"/>
      <c r="E58" s="445"/>
      <c r="F58" s="163"/>
      <c r="G58" s="14"/>
      <c r="H58" s="381"/>
    </row>
    <row r="59" spans="1:10">
      <c r="A59" s="374"/>
      <c r="B59" s="395" t="s">
        <v>81</v>
      </c>
      <c r="C59" s="13"/>
      <c r="D59" s="306"/>
      <c r="E59" s="445"/>
      <c r="F59" s="163"/>
      <c r="G59" s="14"/>
      <c r="H59" s="381"/>
    </row>
    <row r="60" spans="1:10" hidden="1">
      <c r="A60" s="374"/>
      <c r="B60" s="446" t="s">
        <v>82</v>
      </c>
      <c r="C60" s="13"/>
      <c r="D60" s="306"/>
      <c r="E60" s="445"/>
      <c r="F60" s="163"/>
      <c r="G60" s="14"/>
      <c r="H60" s="381"/>
    </row>
    <row r="61" spans="1:10">
      <c r="A61" s="374"/>
      <c r="B61" s="446" t="s">
        <v>249</v>
      </c>
      <c r="C61" s="13">
        <v>21</v>
      </c>
      <c r="D61" s="306">
        <f>'BS Schedules'!C112</f>
        <v>2472403</v>
      </c>
      <c r="E61" s="445">
        <f>'BS Schedules'!D112</f>
        <v>2497315</v>
      </c>
      <c r="F61" s="163">
        <f>'BS Schedules'!E112</f>
        <v>2659000</v>
      </c>
      <c r="G61" s="14">
        <f>'BS Schedules'!F112</f>
        <v>2659000</v>
      </c>
      <c r="H61" s="381">
        <f>'BS Schedules'!G112</f>
        <v>2309000</v>
      </c>
    </row>
    <row r="62" spans="1:10">
      <c r="A62" s="374"/>
      <c r="B62" s="446" t="s">
        <v>83</v>
      </c>
      <c r="C62" s="13">
        <v>22</v>
      </c>
      <c r="D62" s="306">
        <f>'BS Schedules'!C123</f>
        <v>4108420</v>
      </c>
      <c r="E62" s="445">
        <f>'BS Schedules'!D123</f>
        <v>4933318</v>
      </c>
      <c r="F62" s="163">
        <f>'BS Schedules'!E123</f>
        <v>6464646</v>
      </c>
      <c r="G62" s="14">
        <f>'BS Schedules'!F123</f>
        <v>5993000</v>
      </c>
      <c r="H62" s="381">
        <f>'BS Schedules'!G123</f>
        <v>3820310</v>
      </c>
    </row>
    <row r="63" spans="1:10" hidden="1">
      <c r="A63" s="374"/>
      <c r="B63" s="447" t="s">
        <v>89</v>
      </c>
      <c r="C63" s="13"/>
      <c r="D63" s="306"/>
      <c r="E63" s="445"/>
      <c r="F63" s="163"/>
      <c r="G63" s="14"/>
      <c r="H63" s="381"/>
    </row>
    <row r="64" spans="1:10" hidden="1">
      <c r="A64" s="374"/>
      <c r="B64" s="447" t="s">
        <v>90</v>
      </c>
      <c r="C64" s="13"/>
      <c r="D64" s="306"/>
      <c r="E64" s="445"/>
      <c r="F64" s="163"/>
      <c r="G64" s="14"/>
      <c r="H64" s="381"/>
    </row>
    <row r="65" spans="1:11" hidden="1">
      <c r="A65" s="374"/>
      <c r="B65" s="447" t="s">
        <v>91</v>
      </c>
      <c r="C65" s="13"/>
      <c r="D65" s="306"/>
      <c r="E65" s="445"/>
      <c r="F65" s="163"/>
      <c r="G65" s="14"/>
      <c r="H65" s="381"/>
    </row>
    <row r="66" spans="1:11" hidden="1">
      <c r="A66" s="374"/>
      <c r="B66" s="395"/>
      <c r="C66" s="13"/>
      <c r="D66" s="306"/>
      <c r="E66" s="445"/>
      <c r="F66" s="163"/>
      <c r="G66" s="14"/>
      <c r="H66" s="381"/>
    </row>
    <row r="67" spans="1:11">
      <c r="A67" s="374"/>
      <c r="B67" s="452" t="s">
        <v>92</v>
      </c>
      <c r="C67" s="18"/>
      <c r="D67" s="337">
        <f>SUM(D59:D66)</f>
        <v>6580823</v>
      </c>
      <c r="E67" s="449">
        <f>SUM(E59:E66)</f>
        <v>7430633</v>
      </c>
      <c r="F67" s="314">
        <f>SUM(F59:F66)</f>
        <v>9123646</v>
      </c>
      <c r="G67" s="168">
        <f>SUM(G59:G66)</f>
        <v>8652000</v>
      </c>
      <c r="H67" s="382">
        <f>SUM(H59:H66)</f>
        <v>6129310</v>
      </c>
      <c r="I67" s="174"/>
      <c r="J67" s="174">
        <f>+D67-7571482</f>
        <v>-990659</v>
      </c>
    </row>
    <row r="68" spans="1:11">
      <c r="A68" s="374"/>
      <c r="B68" s="395"/>
      <c r="C68" s="13"/>
      <c r="D68" s="306"/>
      <c r="E68" s="445"/>
      <c r="F68" s="163"/>
      <c r="G68" s="14"/>
      <c r="H68" s="381"/>
    </row>
    <row r="69" spans="1:11" ht="15.75" thickBot="1">
      <c r="A69" s="374"/>
      <c r="B69" s="452" t="s">
        <v>93</v>
      </c>
      <c r="C69" s="18"/>
      <c r="D69" s="336">
        <f>D67+D56+D45</f>
        <v>38126849.460000001</v>
      </c>
      <c r="E69" s="453">
        <f>E67+E56+E45</f>
        <v>39762244</v>
      </c>
      <c r="F69" s="169">
        <f>F67+F56+F45</f>
        <v>43000388</v>
      </c>
      <c r="G69" s="26">
        <f>G67+G56+G45</f>
        <v>40686010</v>
      </c>
      <c r="H69" s="383">
        <f>H67+H56+H45</f>
        <v>38819241</v>
      </c>
      <c r="K69" s="174">
        <f>+E69-E37</f>
        <v>0</v>
      </c>
    </row>
    <row r="70" spans="1:11" ht="15.75" thickTop="1">
      <c r="A70" s="374"/>
      <c r="B70" s="395"/>
      <c r="C70" s="13"/>
      <c r="D70" s="339"/>
      <c r="E70" s="455"/>
      <c r="F70" s="163"/>
      <c r="G70" s="14"/>
      <c r="H70" s="381"/>
    </row>
    <row r="71" spans="1:11" ht="30">
      <c r="A71" s="374"/>
      <c r="B71" s="456" t="s">
        <v>48</v>
      </c>
      <c r="C71" s="33" t="s">
        <v>292</v>
      </c>
      <c r="D71" s="361">
        <f>ROUND(D69-D37,0)</f>
        <v>0</v>
      </c>
      <c r="E71" s="409">
        <f>E69-E37</f>
        <v>0</v>
      </c>
      <c r="F71" s="171">
        <f>F69-F37</f>
        <v>0</v>
      </c>
      <c r="G71" s="24">
        <f>G69-G37</f>
        <v>0</v>
      </c>
      <c r="H71" s="384">
        <f>H69-H37</f>
        <v>0</v>
      </c>
    </row>
    <row r="72" spans="1:11">
      <c r="A72" s="374"/>
      <c r="B72" s="374"/>
      <c r="C72" s="4"/>
      <c r="D72" s="4"/>
      <c r="E72" s="436"/>
      <c r="F72" s="27"/>
      <c r="G72" s="27"/>
      <c r="H72" s="375"/>
    </row>
    <row r="73" spans="1:11">
      <c r="A73" s="374"/>
      <c r="B73" s="374" t="s">
        <v>49</v>
      </c>
      <c r="C73" s="4"/>
      <c r="D73" s="4"/>
      <c r="E73" s="436"/>
      <c r="F73" s="27"/>
      <c r="G73" s="27"/>
      <c r="H73" s="375"/>
    </row>
    <row r="74" spans="1:11">
      <c r="A74" s="374"/>
      <c r="B74" s="374"/>
      <c r="C74" s="4"/>
      <c r="D74" s="359" t="s">
        <v>52</v>
      </c>
      <c r="E74" s="373"/>
      <c r="F74" s="27"/>
      <c r="G74" s="365"/>
      <c r="H74" s="375"/>
    </row>
    <row r="75" spans="1:11">
      <c r="A75" s="374"/>
      <c r="B75" s="457" t="s">
        <v>361</v>
      </c>
      <c r="C75" s="4"/>
      <c r="D75" s="359" t="s">
        <v>53</v>
      </c>
      <c r="E75" s="373"/>
      <c r="F75" s="27"/>
      <c r="G75" s="365"/>
      <c r="H75" s="375"/>
    </row>
    <row r="76" spans="1:11">
      <c r="A76" s="374"/>
      <c r="B76" s="457" t="s">
        <v>50</v>
      </c>
      <c r="C76" s="4"/>
      <c r="D76" s="360"/>
      <c r="E76" s="375"/>
      <c r="F76" s="27"/>
      <c r="G76" s="28"/>
      <c r="H76" s="375"/>
    </row>
    <row r="77" spans="1:11">
      <c r="A77" s="374"/>
      <c r="B77" s="458" t="s">
        <v>367</v>
      </c>
      <c r="C77" s="4"/>
      <c r="D77" s="27"/>
      <c r="E77" s="375"/>
      <c r="F77" s="27"/>
      <c r="G77" s="28"/>
      <c r="H77" s="375"/>
    </row>
    <row r="78" spans="1:11">
      <c r="A78" s="374"/>
      <c r="B78" s="458"/>
      <c r="C78" s="4"/>
      <c r="D78" s="27"/>
      <c r="E78" s="375"/>
      <c r="F78" s="27"/>
      <c r="G78" s="28"/>
      <c r="H78" s="375"/>
    </row>
    <row r="79" spans="1:11">
      <c r="A79" s="374"/>
      <c r="B79" s="458"/>
      <c r="C79" s="4"/>
      <c r="D79" s="27"/>
      <c r="E79" s="375"/>
      <c r="F79" s="27"/>
      <c r="G79" s="28"/>
      <c r="H79" s="375"/>
    </row>
    <row r="80" spans="1:11">
      <c r="A80" s="374"/>
      <c r="B80" s="458"/>
      <c r="C80" s="4"/>
      <c r="D80" s="329" t="s">
        <v>286</v>
      </c>
      <c r="E80" s="459" t="s">
        <v>369</v>
      </c>
      <c r="F80" s="27"/>
      <c r="G80" s="353" t="s">
        <v>287</v>
      </c>
      <c r="H80" s="375"/>
    </row>
    <row r="81" spans="1:8">
      <c r="A81" s="374"/>
      <c r="B81" s="458"/>
      <c r="C81" s="4"/>
      <c r="D81" s="330" t="s">
        <v>396</v>
      </c>
      <c r="E81" s="460" t="str">
        <f>+SOCE!E42</f>
        <v>Director</v>
      </c>
      <c r="F81" s="27"/>
      <c r="G81" s="300" t="s">
        <v>54</v>
      </c>
      <c r="H81" s="375"/>
    </row>
    <row r="82" spans="1:8">
      <c r="A82" s="374"/>
      <c r="B82" s="461" t="s">
        <v>362</v>
      </c>
      <c r="C82" s="4"/>
      <c r="D82" s="330" t="s">
        <v>290</v>
      </c>
      <c r="E82" s="460" t="str">
        <f>+SOCE!E43</f>
        <v>DIN:06624899</v>
      </c>
      <c r="F82" s="27"/>
      <c r="G82" s="300" t="s">
        <v>291</v>
      </c>
      <c r="H82" s="375"/>
    </row>
    <row r="83" spans="1:8">
      <c r="A83" s="374"/>
      <c r="B83" s="458" t="s">
        <v>51</v>
      </c>
      <c r="C83" s="4"/>
      <c r="D83" s="27"/>
      <c r="E83" s="375"/>
      <c r="F83" s="27"/>
      <c r="G83" s="28"/>
      <c r="H83" s="375"/>
    </row>
    <row r="84" spans="1:8">
      <c r="A84" s="374"/>
      <c r="B84" s="458" t="s">
        <v>368</v>
      </c>
      <c r="C84" s="4"/>
      <c r="D84" s="27"/>
      <c r="E84" s="375"/>
      <c r="F84" s="27"/>
      <c r="G84" s="28"/>
      <c r="H84" s="375"/>
    </row>
    <row r="85" spans="1:8">
      <c r="A85" s="374"/>
      <c r="B85" s="374" t="s">
        <v>285</v>
      </c>
      <c r="C85" s="4"/>
      <c r="D85" s="640" t="s">
        <v>369</v>
      </c>
      <c r="E85" s="462"/>
      <c r="F85" s="27"/>
      <c r="G85" s="28"/>
      <c r="H85" s="375"/>
    </row>
    <row r="86" spans="1:8">
      <c r="A86" s="374"/>
      <c r="B86" s="374" t="s">
        <v>398</v>
      </c>
      <c r="C86" s="4"/>
      <c r="D86" s="641" t="s">
        <v>289</v>
      </c>
      <c r="E86" s="463"/>
      <c r="F86" s="27"/>
      <c r="G86" s="304" t="s">
        <v>288</v>
      </c>
      <c r="H86" s="375"/>
    </row>
    <row r="87" spans="1:8">
      <c r="A87" s="374"/>
      <c r="B87" s="374"/>
      <c r="C87" s="4"/>
      <c r="D87" s="4"/>
      <c r="E87" s="436"/>
      <c r="F87" s="27"/>
      <c r="G87" s="330"/>
      <c r="H87" s="385" t="s">
        <v>289</v>
      </c>
    </row>
    <row r="88" spans="1:8" ht="15.75" thickBot="1">
      <c r="A88" s="386"/>
      <c r="B88" s="386"/>
      <c r="C88" s="388"/>
      <c r="D88" s="388"/>
      <c r="E88" s="464"/>
      <c r="F88" s="387"/>
      <c r="G88" s="387"/>
      <c r="H88" s="389"/>
    </row>
  </sheetData>
  <mergeCells count="3">
    <mergeCell ref="B1:E1"/>
    <mergeCell ref="B2:E2"/>
    <mergeCell ref="B4:E4"/>
  </mergeCells>
  <pageMargins left="0.7" right="0.7" top="0.75" bottom="0.75" header="0.3" footer="0.3"/>
  <pageSetup scale="66" orientation="portrait" r:id="rId1"/>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I56"/>
  <sheetViews>
    <sheetView view="pageBreakPreview" topLeftCell="A30" zoomScaleSheetLayoutView="100" workbookViewId="0">
      <selection activeCell="D15" sqref="D15"/>
    </sheetView>
  </sheetViews>
  <sheetFormatPr defaultRowHeight="15"/>
  <cols>
    <col min="1" max="1" width="4.85546875" style="1" bestFit="1" customWidth="1"/>
    <col min="2" max="2" width="69.140625" style="1" bestFit="1" customWidth="1"/>
    <col min="3" max="3" width="7.140625" style="1" customWidth="1"/>
    <col min="4" max="4" width="21.85546875" style="1" customWidth="1"/>
    <col min="5" max="5" width="27" style="1" customWidth="1"/>
    <col min="6" max="6" width="24.85546875" style="1" hidden="1" customWidth="1"/>
    <col min="7" max="7" width="15.85546875" style="1" hidden="1" customWidth="1"/>
    <col min="8" max="16384" width="9.140625" style="1"/>
  </cols>
  <sheetData>
    <row r="1" spans="1:9">
      <c r="A1" s="642" t="s">
        <v>41</v>
      </c>
      <c r="B1" s="643"/>
      <c r="C1" s="643"/>
      <c r="D1" s="643"/>
      <c r="E1" s="644"/>
      <c r="F1" s="412"/>
      <c r="G1" s="413"/>
    </row>
    <row r="2" spans="1:9" ht="29.25" customHeight="1">
      <c r="A2" s="651" t="str">
        <f>BS!B2</f>
        <v>Regd. Office: Office No. 3,IInd Floor, P 37/38, Gomti Complex, Pandav Nagar, Mayur Vihar, Phase-1 New Delhi,East Delhi 110091</v>
      </c>
      <c r="B2" s="652"/>
      <c r="C2" s="652"/>
      <c r="D2" s="652"/>
      <c r="E2" s="653"/>
      <c r="F2" s="410"/>
      <c r="G2" s="411"/>
      <c r="H2" s="2"/>
    </row>
    <row r="3" spans="1:9">
      <c r="A3" s="372"/>
      <c r="B3" s="364"/>
      <c r="C3" s="364"/>
      <c r="D3" s="364"/>
      <c r="E3" s="373"/>
      <c r="F3" s="364"/>
      <c r="G3" s="373"/>
      <c r="H3" s="2"/>
    </row>
    <row r="4" spans="1:9">
      <c r="A4" s="648" t="s">
        <v>387</v>
      </c>
      <c r="B4" s="649"/>
      <c r="C4" s="649"/>
      <c r="D4" s="649"/>
      <c r="E4" s="650"/>
      <c r="F4" s="410"/>
      <c r="G4" s="411"/>
    </row>
    <row r="5" spans="1:9">
      <c r="A5" s="391"/>
      <c r="B5" s="30"/>
      <c r="C5" s="30"/>
      <c r="D5" s="30"/>
      <c r="E5" s="392" t="s">
        <v>2</v>
      </c>
      <c r="F5" s="30"/>
      <c r="G5" s="392"/>
    </row>
    <row r="6" spans="1:9">
      <c r="A6" s="393"/>
      <c r="B6" s="5" t="s">
        <v>0</v>
      </c>
      <c r="C6" s="5" t="s">
        <v>344</v>
      </c>
      <c r="D6" s="5" t="s">
        <v>1</v>
      </c>
      <c r="E6" s="420" t="s">
        <v>1</v>
      </c>
      <c r="F6" s="414" t="s">
        <v>1</v>
      </c>
      <c r="G6" s="394" t="s">
        <v>1</v>
      </c>
    </row>
    <row r="7" spans="1:9">
      <c r="A7" s="395"/>
      <c r="B7" s="6"/>
      <c r="C7" s="6" t="s">
        <v>345</v>
      </c>
      <c r="D7" s="34">
        <v>43921</v>
      </c>
      <c r="E7" s="421">
        <v>43555</v>
      </c>
      <c r="F7" s="415">
        <v>43190</v>
      </c>
      <c r="G7" s="396">
        <v>42825</v>
      </c>
    </row>
    <row r="8" spans="1:9">
      <c r="A8" s="397"/>
      <c r="B8" s="35"/>
      <c r="C8" s="35"/>
      <c r="D8" s="350"/>
      <c r="E8" s="422"/>
      <c r="F8" s="416"/>
      <c r="G8" s="398"/>
    </row>
    <row r="9" spans="1:9">
      <c r="A9" s="399" t="s">
        <v>3</v>
      </c>
      <c r="B9" s="16" t="s">
        <v>4</v>
      </c>
      <c r="C9" s="36">
        <v>23</v>
      </c>
      <c r="D9" s="306">
        <f>+'PL Schedules'!C12</f>
        <v>46822</v>
      </c>
      <c r="E9" s="423">
        <f>'PL Schedules'!D12</f>
        <v>5187526</v>
      </c>
      <c r="F9" s="417">
        <f>'PL Schedules'!E12</f>
        <v>3012416</v>
      </c>
      <c r="G9" s="400">
        <f>'PL Schedules'!F12</f>
        <v>6739895</v>
      </c>
    </row>
    <row r="10" spans="1:9">
      <c r="A10" s="399" t="s">
        <v>5</v>
      </c>
      <c r="B10" s="16" t="s">
        <v>6</v>
      </c>
      <c r="C10" s="36">
        <v>24</v>
      </c>
      <c r="D10" s="306">
        <f>+'PL Schedules'!C24</f>
        <v>316094</v>
      </c>
      <c r="E10" s="423">
        <f>+'PL Schedules'!D20</f>
        <v>271403</v>
      </c>
      <c r="F10" s="163">
        <f>'PL Schedules'!E24</f>
        <v>784527</v>
      </c>
      <c r="G10" s="401">
        <f>'PL Schedules'!F24</f>
        <v>376625</v>
      </c>
      <c r="I10" s="1">
        <v>271403</v>
      </c>
    </row>
    <row r="11" spans="1:9">
      <c r="A11" s="402" t="s">
        <v>7</v>
      </c>
      <c r="B11" s="21" t="s">
        <v>8</v>
      </c>
      <c r="C11" s="38"/>
      <c r="D11" s="337">
        <f>SUM(D9:D10)</f>
        <v>362916</v>
      </c>
      <c r="E11" s="424">
        <f>SUM(E9:E10)</f>
        <v>5458929</v>
      </c>
      <c r="F11" s="314">
        <f>SUM(F9:F10)</f>
        <v>3796943</v>
      </c>
      <c r="G11" s="403">
        <f>SUM(G9:G10)</f>
        <v>7116520</v>
      </c>
    </row>
    <row r="12" spans="1:9">
      <c r="A12" s="399" t="s">
        <v>9</v>
      </c>
      <c r="B12" s="16" t="s">
        <v>10</v>
      </c>
      <c r="C12" s="36"/>
      <c r="D12" s="306"/>
      <c r="E12" s="423"/>
      <c r="F12" s="163"/>
      <c r="G12" s="401"/>
    </row>
    <row r="13" spans="1:9" hidden="1">
      <c r="A13" s="399"/>
      <c r="B13" s="16" t="s">
        <v>11</v>
      </c>
      <c r="C13" s="36"/>
      <c r="D13" s="306">
        <v>0</v>
      </c>
      <c r="E13" s="423">
        <v>0</v>
      </c>
      <c r="F13" s="163">
        <v>0</v>
      </c>
      <c r="G13" s="401">
        <v>0</v>
      </c>
    </row>
    <row r="14" spans="1:9">
      <c r="A14" s="399"/>
      <c r="B14" s="16" t="s">
        <v>12</v>
      </c>
      <c r="C14" s="36"/>
      <c r="D14" s="306"/>
      <c r="E14" s="423">
        <f>1000020+1354500</f>
        <v>2354520</v>
      </c>
      <c r="F14" s="163">
        <v>2923572</v>
      </c>
      <c r="G14" s="401">
        <v>1314662</v>
      </c>
    </row>
    <row r="15" spans="1:9">
      <c r="A15" s="399"/>
      <c r="B15" s="16" t="s">
        <v>13</v>
      </c>
      <c r="C15" s="36">
        <v>25</v>
      </c>
      <c r="D15" s="306">
        <f>+'PL Schedules'!C35</f>
        <v>44160</v>
      </c>
      <c r="E15" s="423">
        <f>'PL Schedules'!D35</f>
        <v>999510</v>
      </c>
      <c r="F15" s="163">
        <f>'PL Schedules'!E35</f>
        <v>0</v>
      </c>
      <c r="G15" s="401">
        <f>'PL Schedules'!F35</f>
        <v>4539890</v>
      </c>
    </row>
    <row r="16" spans="1:9">
      <c r="A16" s="399"/>
      <c r="B16" s="16" t="s">
        <v>14</v>
      </c>
      <c r="C16" s="36">
        <v>26</v>
      </c>
      <c r="D16" s="306">
        <f>+'PL Schedules'!C45</f>
        <v>247992</v>
      </c>
      <c r="E16" s="423">
        <f>'PL Schedules'!D45</f>
        <v>922000</v>
      </c>
      <c r="F16" s="163">
        <f>'PL Schedules'!E45</f>
        <v>871167</v>
      </c>
      <c r="G16" s="401">
        <f>'PL Schedules'!F45</f>
        <v>822000</v>
      </c>
    </row>
    <row r="17" spans="1:9" hidden="1">
      <c r="A17" s="399"/>
      <c r="B17" s="16" t="s">
        <v>15</v>
      </c>
      <c r="C17" s="36"/>
      <c r="D17" s="306">
        <v>0</v>
      </c>
      <c r="E17" s="423">
        <v>0</v>
      </c>
      <c r="F17" s="163">
        <v>0</v>
      </c>
      <c r="G17" s="401">
        <v>0</v>
      </c>
    </row>
    <row r="18" spans="1:9">
      <c r="A18" s="399"/>
      <c r="B18" s="319" t="s">
        <v>16</v>
      </c>
      <c r="C18" s="320">
        <v>10</v>
      </c>
      <c r="D18" s="306">
        <f>+PPE_Final!M62</f>
        <v>112386</v>
      </c>
      <c r="E18" s="423">
        <f>PPE_Final!M54</f>
        <v>165087</v>
      </c>
      <c r="F18" s="163">
        <f>PPE_Final!M46</f>
        <v>242509</v>
      </c>
      <c r="G18" s="401">
        <f>PPE_Final!M39</f>
        <v>360503</v>
      </c>
    </row>
    <row r="19" spans="1:9">
      <c r="A19" s="399"/>
      <c r="B19" s="16" t="s">
        <v>17</v>
      </c>
      <c r="C19" s="36">
        <v>27</v>
      </c>
      <c r="D19" s="306">
        <f>+'PL Schedules'!C75</f>
        <v>499683.54</v>
      </c>
      <c r="E19" s="423">
        <f>'PL Schedules'!D75</f>
        <v>2273039</v>
      </c>
      <c r="F19" s="163">
        <f>'PL Schedules'!E75</f>
        <v>15654135</v>
      </c>
      <c r="G19" s="401">
        <f>'PL Schedules'!F75</f>
        <v>543377</v>
      </c>
    </row>
    <row r="20" spans="1:9">
      <c r="A20" s="402"/>
      <c r="B20" s="21" t="s">
        <v>18</v>
      </c>
      <c r="C20" s="39"/>
      <c r="D20" s="337">
        <f>SUM(D13:D19)</f>
        <v>904221.54</v>
      </c>
      <c r="E20" s="424">
        <f>SUM(E13:E19)</f>
        <v>6714156</v>
      </c>
      <c r="F20" s="314">
        <f>SUM(F13:F19)</f>
        <v>19691383</v>
      </c>
      <c r="G20" s="403">
        <f>SUM(G13:G19)</f>
        <v>7580432</v>
      </c>
    </row>
    <row r="21" spans="1:9">
      <c r="A21" s="404" t="s">
        <v>19</v>
      </c>
      <c r="B21" s="12" t="s">
        <v>20</v>
      </c>
      <c r="C21" s="16"/>
      <c r="D21" s="351">
        <f>D11-D20</f>
        <v>-541305.54</v>
      </c>
      <c r="E21" s="425">
        <f>E11-E20</f>
        <v>-1255227</v>
      </c>
      <c r="F21" s="418">
        <f>F11-F20</f>
        <v>-15894440</v>
      </c>
      <c r="G21" s="405">
        <f>G11-G20</f>
        <v>-463912</v>
      </c>
    </row>
    <row r="22" spans="1:9">
      <c r="A22" s="399" t="s">
        <v>21</v>
      </c>
      <c r="B22" s="16" t="s">
        <v>22</v>
      </c>
      <c r="C22" s="16"/>
      <c r="D22" s="15"/>
      <c r="E22" s="381"/>
      <c r="F22" s="163"/>
      <c r="G22" s="401">
        <v>0</v>
      </c>
    </row>
    <row r="23" spans="1:9">
      <c r="A23" s="402" t="s">
        <v>23</v>
      </c>
      <c r="B23" s="21" t="s">
        <v>24</v>
      </c>
      <c r="C23" s="39"/>
      <c r="D23" s="19">
        <f>D21-D22</f>
        <v>-541305.54</v>
      </c>
      <c r="E23" s="382">
        <f>E21-E22</f>
        <v>-1255227</v>
      </c>
      <c r="F23" s="314">
        <f>F21-F22</f>
        <v>-15894440</v>
      </c>
      <c r="G23" s="403">
        <f>G21-G22</f>
        <v>-463912</v>
      </c>
    </row>
    <row r="24" spans="1:9">
      <c r="A24" s="399" t="s">
        <v>25</v>
      </c>
      <c r="B24" s="16" t="s">
        <v>26</v>
      </c>
      <c r="C24" s="16"/>
      <c r="D24" s="15"/>
      <c r="E24" s="381"/>
      <c r="F24" s="163"/>
      <c r="G24" s="401"/>
    </row>
    <row r="25" spans="1:9">
      <c r="A25" s="399"/>
      <c r="B25" s="16" t="s">
        <v>27</v>
      </c>
      <c r="C25" s="16"/>
      <c r="D25" s="15">
        <v>0</v>
      </c>
      <c r="E25" s="381">
        <v>0</v>
      </c>
      <c r="F25" s="163">
        <v>0</v>
      </c>
      <c r="G25" s="401">
        <v>0</v>
      </c>
    </row>
    <row r="26" spans="1:9">
      <c r="A26" s="399"/>
      <c r="B26" s="16" t="s">
        <v>28</v>
      </c>
      <c r="C26" s="16"/>
      <c r="D26" s="15">
        <v>-3366</v>
      </c>
      <c r="E26" s="381">
        <v>3240</v>
      </c>
      <c r="F26" s="163">
        <v>2082</v>
      </c>
      <c r="G26" s="401">
        <v>-45732</v>
      </c>
      <c r="I26" s="174">
        <f>+E26-D26</f>
        <v>6606</v>
      </c>
    </row>
    <row r="27" spans="1:9">
      <c r="A27" s="402" t="s">
        <v>29</v>
      </c>
      <c r="B27" s="21" t="s">
        <v>30</v>
      </c>
      <c r="C27" s="39"/>
      <c r="D27" s="19">
        <f>D23+D26-D25</f>
        <v>-544671.54</v>
      </c>
      <c r="E27" s="382">
        <f>E23+E26-E25</f>
        <v>-1251987</v>
      </c>
      <c r="F27" s="314">
        <f>F23-F26-F25</f>
        <v>-15896522</v>
      </c>
      <c r="G27" s="403">
        <f>G23-G26-G25</f>
        <v>-418180</v>
      </c>
      <c r="I27" s="1">
        <f>+I26/100000</f>
        <v>6.6059999999999994E-2</v>
      </c>
    </row>
    <row r="28" spans="1:9">
      <c r="A28" s="404" t="s">
        <v>31</v>
      </c>
      <c r="B28" s="12" t="s">
        <v>32</v>
      </c>
      <c r="C28" s="16"/>
      <c r="D28" s="15"/>
      <c r="E28" s="381"/>
      <c r="F28" s="163"/>
      <c r="G28" s="401"/>
    </row>
    <row r="29" spans="1:9">
      <c r="A29" s="406" t="s">
        <v>33</v>
      </c>
      <c r="B29" s="16" t="s">
        <v>37</v>
      </c>
      <c r="C29" s="16"/>
      <c r="D29" s="15">
        <v>0</v>
      </c>
      <c r="E29" s="381">
        <v>0</v>
      </c>
      <c r="F29" s="163">
        <v>0</v>
      </c>
      <c r="G29" s="401">
        <v>0</v>
      </c>
    </row>
    <row r="30" spans="1:9">
      <c r="A30" s="406" t="s">
        <v>34</v>
      </c>
      <c r="B30" s="16" t="s">
        <v>38</v>
      </c>
      <c r="C30" s="16"/>
      <c r="D30" s="15">
        <v>0</v>
      </c>
      <c r="E30" s="381">
        <v>0</v>
      </c>
      <c r="F30" s="163">
        <v>0</v>
      </c>
      <c r="G30" s="401">
        <v>0</v>
      </c>
    </row>
    <row r="31" spans="1:9">
      <c r="A31" s="406" t="s">
        <v>35</v>
      </c>
      <c r="B31" s="16" t="s">
        <v>39</v>
      </c>
      <c r="C31" s="16"/>
      <c r="D31" s="15">
        <v>0</v>
      </c>
      <c r="E31" s="381">
        <v>0</v>
      </c>
      <c r="F31" s="163">
        <v>0</v>
      </c>
      <c r="G31" s="401">
        <v>0</v>
      </c>
    </row>
    <row r="32" spans="1:9">
      <c r="A32" s="406" t="s">
        <v>36</v>
      </c>
      <c r="B32" s="16" t="s">
        <v>40</v>
      </c>
      <c r="C32" s="16"/>
      <c r="D32" s="15">
        <v>0</v>
      </c>
      <c r="E32" s="381">
        <v>0</v>
      </c>
      <c r="F32" s="163">
        <v>0</v>
      </c>
      <c r="G32" s="401">
        <v>0</v>
      </c>
    </row>
    <row r="33" spans="1:8" ht="15.75" thickBot="1">
      <c r="A33" s="402" t="s">
        <v>42</v>
      </c>
      <c r="B33" s="21" t="s">
        <v>43</v>
      </c>
      <c r="C33" s="39"/>
      <c r="D33" s="22">
        <f>D27</f>
        <v>-544671.54</v>
      </c>
      <c r="E33" s="383">
        <f>E27</f>
        <v>-1251987</v>
      </c>
      <c r="F33" s="169">
        <f>F27</f>
        <v>-15896522</v>
      </c>
      <c r="G33" s="407">
        <f>G27</f>
        <v>-418180</v>
      </c>
    </row>
    <row r="34" spans="1:8" ht="15.75" thickTop="1">
      <c r="A34" s="404" t="s">
        <v>44</v>
      </c>
      <c r="B34" s="12" t="s">
        <v>45</v>
      </c>
      <c r="C34" s="16"/>
      <c r="D34" s="15"/>
      <c r="E34" s="381"/>
      <c r="F34" s="163"/>
      <c r="G34" s="401"/>
    </row>
    <row r="35" spans="1:8">
      <c r="A35" s="395"/>
      <c r="B35" s="16" t="s">
        <v>46</v>
      </c>
      <c r="C35" s="16"/>
      <c r="D35" s="41">
        <f>D33/2300000</f>
        <v>-0.23681371304347829</v>
      </c>
      <c r="E35" s="426">
        <f>E33/2300000</f>
        <v>-0.54434217391304351</v>
      </c>
      <c r="F35" s="419">
        <f>F33/2300000</f>
        <v>-6.9115313043478261</v>
      </c>
      <c r="G35" s="408">
        <f>G33/1000000</f>
        <v>-0.41818</v>
      </c>
    </row>
    <row r="36" spans="1:8">
      <c r="A36" s="395"/>
      <c r="B36" s="16" t="s">
        <v>47</v>
      </c>
      <c r="C36" s="16"/>
      <c r="D36" s="41">
        <f>D33/2300000</f>
        <v>-0.23681371304347829</v>
      </c>
      <c r="E36" s="426">
        <f>E33/2300000</f>
        <v>-0.54434217391304351</v>
      </c>
      <c r="F36" s="419">
        <f>F33/2300000</f>
        <v>-6.9115313043478261</v>
      </c>
      <c r="G36" s="408">
        <f>G33/1000000</f>
        <v>-0.41818</v>
      </c>
    </row>
    <row r="37" spans="1:8">
      <c r="A37" s="395"/>
      <c r="B37" s="16"/>
      <c r="C37" s="16"/>
      <c r="D37" s="15"/>
      <c r="E37" s="381"/>
      <c r="F37" s="163"/>
      <c r="G37" s="401"/>
    </row>
    <row r="38" spans="1:8">
      <c r="A38" s="397"/>
      <c r="B38" s="23" t="s">
        <v>48</v>
      </c>
      <c r="C38" s="23"/>
      <c r="D38" s="25"/>
      <c r="E38" s="384"/>
      <c r="F38" s="171"/>
      <c r="G38" s="409"/>
    </row>
    <row r="39" spans="1:8">
      <c r="A39" s="374"/>
      <c r="B39" s="27"/>
      <c r="C39" s="27"/>
      <c r="D39" s="27"/>
      <c r="E39" s="375"/>
      <c r="F39" s="27"/>
      <c r="G39" s="375"/>
    </row>
    <row r="40" spans="1:8">
      <c r="A40" s="374"/>
      <c r="B40" s="27" t="s">
        <v>49</v>
      </c>
      <c r="C40" s="4"/>
      <c r="D40" s="4"/>
      <c r="E40" s="427"/>
      <c r="F40" s="27"/>
      <c r="G40" s="375"/>
      <c r="H40" s="27"/>
    </row>
    <row r="41" spans="1:8">
      <c r="A41" s="374"/>
      <c r="B41" s="27"/>
      <c r="C41" s="4"/>
      <c r="D41" s="352"/>
      <c r="E41" s="428" t="s">
        <v>52</v>
      </c>
      <c r="F41" s="27"/>
      <c r="G41" s="375"/>
      <c r="H41" s="27"/>
    </row>
    <row r="42" spans="1:8">
      <c r="A42" s="374"/>
      <c r="B42" s="156" t="str">
        <f>+BS!B75</f>
        <v>For B S Sawhney &amp; Associates</v>
      </c>
      <c r="C42" s="4"/>
      <c r="D42" s="352"/>
      <c r="E42" s="428" t="s">
        <v>53</v>
      </c>
      <c r="F42" s="27"/>
      <c r="G42" s="375"/>
      <c r="H42" s="27"/>
    </row>
    <row r="43" spans="1:8">
      <c r="A43" s="374"/>
      <c r="B43" s="156" t="s">
        <v>50</v>
      </c>
      <c r="C43" s="4"/>
      <c r="D43" s="27"/>
      <c r="E43" s="375"/>
      <c r="F43" s="27"/>
      <c r="G43" s="375"/>
      <c r="H43" s="27"/>
    </row>
    <row r="44" spans="1:8">
      <c r="A44" s="374"/>
      <c r="B44" s="27" t="str">
        <f>+BS!B77</f>
        <v>(Firm Registration No. 008241N)</v>
      </c>
      <c r="C44" s="4"/>
      <c r="D44" s="27"/>
      <c r="E44" s="375"/>
      <c r="F44" s="27"/>
      <c r="G44" s="375"/>
      <c r="H44" s="27"/>
    </row>
    <row r="45" spans="1:8">
      <c r="A45" s="374"/>
      <c r="B45" s="27"/>
      <c r="C45" s="4"/>
      <c r="D45" s="27"/>
      <c r="E45" s="375"/>
      <c r="F45" s="27"/>
      <c r="G45" s="375"/>
      <c r="H45" s="27"/>
    </row>
    <row r="46" spans="1:8">
      <c r="A46" s="374"/>
      <c r="B46" s="27"/>
      <c r="C46" s="4"/>
      <c r="D46" s="27"/>
      <c r="E46" s="375"/>
      <c r="F46" s="27"/>
      <c r="G46" s="375"/>
      <c r="H46" s="27"/>
    </row>
    <row r="47" spans="1:8">
      <c r="A47" s="374"/>
      <c r="B47" s="27"/>
      <c r="C47" s="4"/>
      <c r="D47" s="368" t="str">
        <f>+BS!D80</f>
        <v>SAHIL MINHAJ KHAN</v>
      </c>
      <c r="E47" s="429" t="str">
        <f>+BS!E80</f>
        <v>TALAT KAMAL</v>
      </c>
      <c r="F47" s="27"/>
      <c r="G47" s="375"/>
      <c r="H47" s="27"/>
    </row>
    <row r="48" spans="1:8">
      <c r="A48" s="374"/>
      <c r="B48" s="27"/>
      <c r="C48" s="4"/>
      <c r="D48" s="369" t="str">
        <f>+BS!D81</f>
        <v>Manging Director</v>
      </c>
      <c r="E48" s="430" t="str">
        <f>+BS!E81</f>
        <v>Director</v>
      </c>
      <c r="F48" s="27"/>
      <c r="G48" s="375"/>
      <c r="H48" s="27"/>
    </row>
    <row r="49" spans="1:8">
      <c r="A49" s="374"/>
      <c r="B49" s="156" t="str">
        <f>+BS!B82</f>
        <v>Mr. S Santan Krishan</v>
      </c>
      <c r="C49" s="4"/>
      <c r="D49" s="369" t="str">
        <f>+BS!D82</f>
        <v>DIN:06624897</v>
      </c>
      <c r="E49" s="430" t="str">
        <f>+BS!E82</f>
        <v>DIN:06624899</v>
      </c>
      <c r="F49" s="27"/>
      <c r="G49" s="375"/>
      <c r="H49" s="27"/>
    </row>
    <row r="50" spans="1:8">
      <c r="A50" s="374"/>
      <c r="B50" s="27" t="str">
        <f>+BS!B83</f>
        <v>Partner</v>
      </c>
      <c r="C50" s="4"/>
      <c r="D50" s="369"/>
      <c r="E50" s="376"/>
      <c r="F50" s="27"/>
      <c r="G50" s="375"/>
      <c r="H50" s="27"/>
    </row>
    <row r="51" spans="1:8">
      <c r="A51" s="374"/>
      <c r="B51" s="27" t="str">
        <f>+BS!B84</f>
        <v>Mem. No. 513245</v>
      </c>
      <c r="C51" s="4"/>
      <c r="D51" s="369"/>
      <c r="E51" s="376"/>
      <c r="F51" s="27"/>
      <c r="G51" s="375"/>
      <c r="H51" s="27"/>
    </row>
    <row r="52" spans="1:8">
      <c r="A52" s="374"/>
      <c r="B52" s="27" t="str">
        <f>+BS!B85</f>
        <v>Place: New Delhi</v>
      </c>
      <c r="C52" s="4"/>
      <c r="D52" s="370" t="str">
        <f>+BS!D85</f>
        <v>TALAT KAMAL</v>
      </c>
      <c r="E52" s="429"/>
      <c r="F52" s="27"/>
      <c r="G52" s="375"/>
      <c r="H52" s="27"/>
    </row>
    <row r="53" spans="1:8">
      <c r="A53" s="374"/>
      <c r="B53" s="27" t="str">
        <f>+BS!B86</f>
        <v xml:space="preserve">Date: 31th July,2020 </v>
      </c>
      <c r="C53" s="4"/>
      <c r="D53" s="371" t="str">
        <f>+BS!D86</f>
        <v>Chief Financial Officer</v>
      </c>
      <c r="E53" s="430"/>
      <c r="F53" s="27"/>
      <c r="G53" s="375"/>
      <c r="H53" s="27"/>
    </row>
    <row r="54" spans="1:8">
      <c r="A54" s="374"/>
      <c r="B54" s="27"/>
      <c r="C54" s="4"/>
      <c r="D54" s="4"/>
      <c r="E54" s="431"/>
      <c r="F54" s="304"/>
      <c r="G54" s="375"/>
      <c r="H54" s="27"/>
    </row>
    <row r="55" spans="1:8">
      <c r="A55" s="374"/>
      <c r="B55" s="27"/>
      <c r="C55" s="4"/>
      <c r="D55" s="4"/>
      <c r="E55" s="375"/>
      <c r="F55" s="27"/>
      <c r="G55" s="385"/>
      <c r="H55" s="27"/>
    </row>
    <row r="56" spans="1:8" ht="15.75" thickBot="1">
      <c r="A56" s="386"/>
      <c r="B56" s="387"/>
      <c r="C56" s="387"/>
      <c r="D56" s="387"/>
      <c r="E56" s="389"/>
      <c r="F56" s="387"/>
      <c r="G56" s="389"/>
    </row>
  </sheetData>
  <mergeCells count="3">
    <mergeCell ref="A2:E2"/>
    <mergeCell ref="A1:E1"/>
    <mergeCell ref="A4:E4"/>
  </mergeCells>
  <pageMargins left="0.56000000000000005" right="0.28000000000000003" top="0.57999999999999996" bottom="0.75" header="0.3" footer="0.3"/>
  <pageSetup scale="75" orientation="portrait" r:id="rId1"/>
</worksheet>
</file>

<file path=xl/worksheets/sheet3.xml><?xml version="1.0" encoding="utf-8"?>
<worksheet xmlns="http://schemas.openxmlformats.org/spreadsheetml/2006/main" xmlns:r="http://schemas.openxmlformats.org/officeDocument/2006/relationships">
  <dimension ref="A1:J68"/>
  <sheetViews>
    <sheetView view="pageBreakPreview" topLeftCell="B61" zoomScaleSheetLayoutView="100" workbookViewId="0">
      <selection activeCell="C44" sqref="C44:E44"/>
    </sheetView>
  </sheetViews>
  <sheetFormatPr defaultRowHeight="15"/>
  <cols>
    <col min="1" max="1" width="0.5703125" style="42" hidden="1" customWidth="1"/>
    <col min="2" max="2" width="4.7109375" style="42" customWidth="1"/>
    <col min="3" max="3" width="64.140625" style="42" customWidth="1"/>
    <col min="4" max="4" width="24.140625" style="42" customWidth="1"/>
    <col min="5" max="5" width="24.7109375" style="42" customWidth="1"/>
    <col min="6" max="6" width="24.85546875" style="42" hidden="1" customWidth="1"/>
    <col min="7" max="7" width="25" style="42" hidden="1" customWidth="1"/>
    <col min="8" max="8" width="15" style="42" bestFit="1" customWidth="1"/>
    <col min="9" max="16384" width="9.140625" style="42"/>
  </cols>
  <sheetData>
    <row r="1" spans="1:9">
      <c r="A1" s="277"/>
      <c r="B1" s="658" t="str">
        <f>[1]BS!B2</f>
        <v>JYOTIRGAMYA ENTERPRISES LIMITED</v>
      </c>
      <c r="C1" s="659"/>
      <c r="D1" s="659"/>
      <c r="E1" s="660"/>
      <c r="F1" s="465"/>
      <c r="G1" s="466"/>
    </row>
    <row r="2" spans="1:9" ht="29.25" customHeight="1">
      <c r="B2" s="651" t="str">
        <f>BS!B2</f>
        <v>Regd. Office: Office No. 3,IInd Floor, P 37/38, Gomti Complex, Pandav Nagar, Mayur Vihar, Phase-1 New Delhi,East Delhi 110091</v>
      </c>
      <c r="C2" s="652"/>
      <c r="D2" s="652"/>
      <c r="E2" s="653"/>
      <c r="F2" s="467"/>
      <c r="G2" s="468"/>
      <c r="H2" s="299"/>
      <c r="I2" s="2"/>
    </row>
    <row r="3" spans="1:9">
      <c r="A3" s="260"/>
      <c r="B3" s="480"/>
      <c r="C3" s="278"/>
      <c r="D3" s="278"/>
      <c r="E3" s="481"/>
      <c r="F3" s="278"/>
      <c r="G3" s="279"/>
    </row>
    <row r="4" spans="1:9">
      <c r="A4" s="260"/>
      <c r="B4" s="480"/>
      <c r="C4" s="661" t="s">
        <v>385</v>
      </c>
      <c r="D4" s="661"/>
      <c r="E4" s="662"/>
      <c r="F4" s="343"/>
      <c r="G4" s="469"/>
    </row>
    <row r="5" spans="1:9">
      <c r="A5" s="260"/>
      <c r="B5" s="480"/>
      <c r="C5" s="141"/>
      <c r="D5" s="141"/>
      <c r="E5" s="482"/>
      <c r="F5" s="141"/>
      <c r="G5" s="257"/>
    </row>
    <row r="6" spans="1:9">
      <c r="A6" s="260"/>
      <c r="B6" s="654" t="s">
        <v>0</v>
      </c>
      <c r="C6" s="655"/>
      <c r="D6" s="249" t="s">
        <v>306</v>
      </c>
      <c r="E6" s="483" t="s">
        <v>306</v>
      </c>
      <c r="F6" s="249" t="s">
        <v>306</v>
      </c>
      <c r="G6" s="249" t="s">
        <v>306</v>
      </c>
    </row>
    <row r="7" spans="1:9">
      <c r="A7" s="260"/>
      <c r="B7" s="656"/>
      <c r="C7" s="657"/>
      <c r="D7" s="250" t="s">
        <v>386</v>
      </c>
      <c r="E7" s="484" t="s">
        <v>350</v>
      </c>
      <c r="F7" s="250" t="s">
        <v>342</v>
      </c>
      <c r="G7" s="250" t="s">
        <v>307</v>
      </c>
    </row>
    <row r="8" spans="1:9">
      <c r="A8" s="260"/>
      <c r="B8" s="485" t="s">
        <v>94</v>
      </c>
      <c r="C8" s="106" t="s">
        <v>308</v>
      </c>
      <c r="D8" s="106"/>
      <c r="E8" s="486"/>
      <c r="F8" s="254"/>
      <c r="G8" s="252"/>
    </row>
    <row r="9" spans="1:9">
      <c r="A9" s="260"/>
      <c r="B9" s="487"/>
      <c r="C9" s="253" t="s">
        <v>309</v>
      </c>
      <c r="D9" s="251">
        <f>PL!D23</f>
        <v>-541305.54</v>
      </c>
      <c r="E9" s="488">
        <f>PL!E23</f>
        <v>-1255227</v>
      </c>
      <c r="F9" s="254">
        <f>PL!F23</f>
        <v>-15894440</v>
      </c>
      <c r="G9" s="254">
        <v>-463912</v>
      </c>
    </row>
    <row r="10" spans="1:9">
      <c r="A10" s="260"/>
      <c r="B10" s="487"/>
      <c r="C10" s="253" t="s">
        <v>310</v>
      </c>
      <c r="D10" s="255">
        <f>PL!D18</f>
        <v>112386</v>
      </c>
      <c r="E10" s="489">
        <f>PL!E18</f>
        <v>165087</v>
      </c>
      <c r="F10" s="255">
        <f>PL!F18</f>
        <v>242509</v>
      </c>
      <c r="G10" s="255">
        <v>360503</v>
      </c>
    </row>
    <row r="11" spans="1:9">
      <c r="A11" s="260"/>
      <c r="B11" s="487"/>
      <c r="C11" s="253" t="s">
        <v>6</v>
      </c>
      <c r="D11" s="347">
        <f>(PL!D10)</f>
        <v>316094</v>
      </c>
      <c r="E11" s="490">
        <f>(PL!E10)</f>
        <v>271403</v>
      </c>
      <c r="F11" s="255">
        <f>'PL Schedules'!E20+'PL Schedules'!E22+'PL Schedules'!E23</f>
        <v>782542</v>
      </c>
      <c r="G11" s="256">
        <v>372785</v>
      </c>
    </row>
    <row r="12" spans="1:9">
      <c r="A12" s="260"/>
      <c r="B12" s="487"/>
      <c r="C12" s="253" t="s">
        <v>311</v>
      </c>
      <c r="D12" s="255">
        <f>'PL Schedules'!C56</f>
        <v>11330.55</v>
      </c>
      <c r="E12" s="489">
        <f>'PL Schedules'!D56</f>
        <v>42316</v>
      </c>
      <c r="F12" s="255">
        <f>'PL Schedules'!E56</f>
        <v>71467</v>
      </c>
      <c r="G12" s="256">
        <v>97720</v>
      </c>
    </row>
    <row r="13" spans="1:9">
      <c r="A13" s="260"/>
      <c r="B13" s="487"/>
      <c r="C13" s="253" t="s">
        <v>312</v>
      </c>
      <c r="D13" s="251">
        <f>D9+D10-D11+D12</f>
        <v>-733682.99</v>
      </c>
      <c r="E13" s="488">
        <f>E9+E10-E11+E12</f>
        <v>-1319227</v>
      </c>
      <c r="F13" s="254">
        <f>F9+F10-F11+F12</f>
        <v>-16363006</v>
      </c>
      <c r="G13" s="251">
        <f>G9+G10-G11+G12</f>
        <v>-378474</v>
      </c>
    </row>
    <row r="14" spans="1:9">
      <c r="A14" s="260"/>
      <c r="B14" s="487"/>
      <c r="C14" s="253"/>
      <c r="D14" s="257"/>
      <c r="E14" s="482"/>
      <c r="F14" s="257"/>
      <c r="G14" s="257"/>
    </row>
    <row r="15" spans="1:9">
      <c r="A15" s="260"/>
      <c r="B15" s="487"/>
      <c r="C15" s="253" t="s">
        <v>313</v>
      </c>
      <c r="D15" s="257"/>
      <c r="E15" s="482"/>
      <c r="F15" s="257"/>
      <c r="G15" s="257"/>
    </row>
    <row r="16" spans="1:9">
      <c r="A16" s="260"/>
      <c r="B16" s="487"/>
      <c r="C16" s="253" t="s">
        <v>314</v>
      </c>
      <c r="D16" s="251">
        <f>BS!E28-BS!D28</f>
        <v>1177056</v>
      </c>
      <c r="E16" s="488">
        <f>BS!F28-BS!E28</f>
        <v>-1345656</v>
      </c>
      <c r="F16" s="254">
        <f>BS!G28-BS!F28</f>
        <v>6275897</v>
      </c>
      <c r="G16" s="254">
        <v>-2703894</v>
      </c>
    </row>
    <row r="17" spans="1:7">
      <c r="A17" s="260"/>
      <c r="B17" s="487"/>
      <c r="C17" s="253" t="s">
        <v>315</v>
      </c>
      <c r="D17" s="251">
        <f>BS!E25-BS!D25</f>
        <v>44160</v>
      </c>
      <c r="E17" s="488">
        <f>BS!F25-BS!E25</f>
        <v>999510</v>
      </c>
      <c r="F17" s="254">
        <f>BS!F25-BS!G25</f>
        <v>0</v>
      </c>
      <c r="G17" s="251">
        <v>4539890</v>
      </c>
    </row>
    <row r="18" spans="1:7">
      <c r="A18" s="260"/>
      <c r="B18" s="487"/>
      <c r="C18" s="253" t="s">
        <v>316</v>
      </c>
      <c r="D18" s="251">
        <f>BS!E31-BS!D31</f>
        <v>-562691</v>
      </c>
      <c r="E18" s="488">
        <f>BS!F31-BS!E31</f>
        <v>7890477</v>
      </c>
      <c r="F18" s="254">
        <f>BS!G31-BS!F31-1753</f>
        <v>5133773</v>
      </c>
      <c r="G18" s="254">
        <v>-3408936</v>
      </c>
    </row>
    <row r="19" spans="1:7">
      <c r="A19" s="260"/>
      <c r="B19" s="487"/>
      <c r="C19" s="253" t="s">
        <v>317</v>
      </c>
      <c r="D19" s="347">
        <f>BS!D67-BS!E67</f>
        <v>-849810</v>
      </c>
      <c r="E19" s="490">
        <f>BS!E67-BS!F67</f>
        <v>-1693013</v>
      </c>
      <c r="F19" s="255">
        <f>BS!F67-BS!G67</f>
        <v>471646</v>
      </c>
      <c r="G19" s="258">
        <v>2522690</v>
      </c>
    </row>
    <row r="20" spans="1:7">
      <c r="A20" s="260"/>
      <c r="B20" s="487"/>
      <c r="C20" s="253"/>
      <c r="D20" s="257"/>
      <c r="E20" s="482"/>
      <c r="F20" s="257"/>
      <c r="G20" s="257"/>
    </row>
    <row r="21" spans="1:7">
      <c r="A21" s="260"/>
      <c r="B21" s="487"/>
      <c r="C21" s="253" t="s">
        <v>318</v>
      </c>
      <c r="D21" s="251">
        <f>SUM(D13:D20)</f>
        <v>-924967.99</v>
      </c>
      <c r="E21" s="488">
        <f>SUM(E13:E20)</f>
        <v>4532091</v>
      </c>
      <c r="F21" s="254">
        <f>SUM(F13:F20)</f>
        <v>-4481690</v>
      </c>
      <c r="G21" s="251">
        <f>SUM(G13:G20)</f>
        <v>571276</v>
      </c>
    </row>
    <row r="22" spans="1:7">
      <c r="A22" s="260"/>
      <c r="B22" s="487"/>
      <c r="C22" s="253" t="s">
        <v>319</v>
      </c>
      <c r="D22" s="253"/>
      <c r="E22" s="491"/>
      <c r="F22" s="472"/>
      <c r="G22" s="259">
        <v>0</v>
      </c>
    </row>
    <row r="23" spans="1:7">
      <c r="A23" s="260"/>
      <c r="B23" s="480"/>
      <c r="C23" s="261" t="s">
        <v>320</v>
      </c>
      <c r="D23" s="265">
        <f>D21</f>
        <v>-924967.99</v>
      </c>
      <c r="E23" s="492">
        <f>E21</f>
        <v>4532091</v>
      </c>
      <c r="F23" s="473">
        <f>F21</f>
        <v>-4481690</v>
      </c>
      <c r="G23" s="262">
        <v>571276</v>
      </c>
    </row>
    <row r="24" spans="1:7">
      <c r="A24" s="260"/>
      <c r="B24" s="485" t="s">
        <v>99</v>
      </c>
      <c r="C24" s="106" t="s">
        <v>321</v>
      </c>
      <c r="D24" s="252"/>
      <c r="E24" s="493"/>
      <c r="F24" s="252"/>
      <c r="G24" s="252"/>
    </row>
    <row r="25" spans="1:7">
      <c r="A25" s="260"/>
      <c r="B25" s="487"/>
      <c r="C25" s="253" t="s">
        <v>322</v>
      </c>
      <c r="D25" s="251">
        <v>0</v>
      </c>
      <c r="E25" s="488">
        <v>0</v>
      </c>
      <c r="F25" s="254">
        <v>0</v>
      </c>
      <c r="G25" s="251">
        <v>0</v>
      </c>
    </row>
    <row r="26" spans="1:7">
      <c r="A26" s="260"/>
      <c r="B26" s="487"/>
      <c r="C26" s="253" t="s">
        <v>323</v>
      </c>
      <c r="D26" s="251">
        <f>BS!E16-BS!D16</f>
        <v>115125.5</v>
      </c>
      <c r="E26" s="488">
        <f>BS!F16-BS!E16</f>
        <v>935812</v>
      </c>
      <c r="F26" s="254">
        <f>BS!G16-BS!F16</f>
        <v>2650000</v>
      </c>
      <c r="G26" s="251">
        <v>-4747125</v>
      </c>
    </row>
    <row r="27" spans="1:7">
      <c r="A27" s="260"/>
      <c r="B27" s="487"/>
      <c r="C27" s="253" t="s">
        <v>324</v>
      </c>
      <c r="D27" s="251">
        <f>BS!E17-BS!D17</f>
        <v>0</v>
      </c>
      <c r="E27" s="488">
        <f>BS!F17-BS!E17</f>
        <v>-5048333</v>
      </c>
      <c r="F27" s="254">
        <f>BS!G17-BS!F17</f>
        <v>1456374</v>
      </c>
      <c r="G27" s="263">
        <v>3277698</v>
      </c>
    </row>
    <row r="28" spans="1:7">
      <c r="A28" s="260"/>
      <c r="B28" s="487"/>
      <c r="C28" s="253" t="s">
        <v>341</v>
      </c>
      <c r="D28" s="251">
        <f>'PL Schedules'!C22</f>
        <v>0</v>
      </c>
      <c r="E28" s="488">
        <f>'PL Schedules'!D22</f>
        <v>0</v>
      </c>
      <c r="F28" s="254">
        <f>'PL Schedules'!E22</f>
        <v>149957</v>
      </c>
      <c r="G28" s="263">
        <v>-24570</v>
      </c>
    </row>
    <row r="29" spans="1:7">
      <c r="A29" s="260"/>
      <c r="B29" s="487"/>
      <c r="C29" s="253" t="s">
        <v>240</v>
      </c>
      <c r="D29" s="348">
        <f>(D11-D28)</f>
        <v>316094</v>
      </c>
      <c r="E29" s="494">
        <f>(E11-E28)</f>
        <v>271403</v>
      </c>
      <c r="F29" s="474">
        <f>F11-F28</f>
        <v>632585</v>
      </c>
      <c r="G29" s="264">
        <v>397355</v>
      </c>
    </row>
    <row r="30" spans="1:7">
      <c r="A30" s="260"/>
      <c r="B30" s="487"/>
      <c r="C30" s="261" t="s">
        <v>325</v>
      </c>
      <c r="D30" s="265">
        <f>SUM(D25:D29)</f>
        <v>431219.5</v>
      </c>
      <c r="E30" s="492">
        <f>SUM(E25:E29)</f>
        <v>-3841118</v>
      </c>
      <c r="F30" s="475">
        <f>SUM(F25:F29)</f>
        <v>4888916</v>
      </c>
      <c r="G30" s="265">
        <v>-1096642</v>
      </c>
    </row>
    <row r="31" spans="1:7">
      <c r="A31" s="260"/>
      <c r="B31" s="485" t="s">
        <v>326</v>
      </c>
      <c r="C31" s="266" t="s">
        <v>327</v>
      </c>
      <c r="D31" s="266"/>
      <c r="E31" s="486"/>
      <c r="F31" s="105"/>
      <c r="G31" s="267"/>
    </row>
    <row r="32" spans="1:7">
      <c r="A32" s="260"/>
      <c r="B32" s="487"/>
      <c r="C32" s="141" t="s">
        <v>328</v>
      </c>
      <c r="D32" s="251">
        <f>BS!D50-BS!E50</f>
        <v>-240913</v>
      </c>
      <c r="E32" s="488">
        <f>BS!E50-BS!F50</f>
        <v>-293144</v>
      </c>
      <c r="F32" s="254">
        <f>BS!F50-BS!G50</f>
        <v>-263993</v>
      </c>
      <c r="G32" s="268">
        <v>-237741</v>
      </c>
    </row>
    <row r="33" spans="1:10">
      <c r="A33" s="260"/>
      <c r="B33" s="487"/>
      <c r="C33" s="141" t="s">
        <v>329</v>
      </c>
      <c r="D33" s="269">
        <f>-D12</f>
        <v>-11330.55</v>
      </c>
      <c r="E33" s="495">
        <f>-E12</f>
        <v>-42316</v>
      </c>
      <c r="F33" s="476">
        <f>-F12</f>
        <v>-71467</v>
      </c>
      <c r="G33" s="251">
        <v>-97720</v>
      </c>
    </row>
    <row r="34" spans="1:10">
      <c r="A34" s="260"/>
      <c r="B34" s="480"/>
      <c r="C34" s="270" t="s">
        <v>330</v>
      </c>
      <c r="D34" s="271">
        <f>SUM(D32:D33)</f>
        <v>-252243.55</v>
      </c>
      <c r="E34" s="496">
        <f>SUM(E32:E33)</f>
        <v>-335460</v>
      </c>
      <c r="F34" s="477">
        <f>SUM(F32:F33)</f>
        <v>-335460</v>
      </c>
      <c r="G34" s="265">
        <v>-335461</v>
      </c>
    </row>
    <row r="35" spans="1:10">
      <c r="A35" s="260"/>
      <c r="B35" s="487"/>
      <c r="C35" s="272" t="s">
        <v>331</v>
      </c>
      <c r="D35" s="265">
        <f>D23+D30+D34</f>
        <v>-745992.04</v>
      </c>
      <c r="E35" s="492">
        <f>E23+E30+E34</f>
        <v>355513</v>
      </c>
      <c r="F35" s="475">
        <f>F23+F30+F34</f>
        <v>71766</v>
      </c>
      <c r="G35" s="265">
        <v>-860827</v>
      </c>
      <c r="J35" s="349"/>
    </row>
    <row r="36" spans="1:10">
      <c r="A36" s="260"/>
      <c r="B36" s="487"/>
      <c r="C36" s="260" t="s">
        <v>332</v>
      </c>
      <c r="D36" s="273">
        <f>E37</f>
        <v>814563</v>
      </c>
      <c r="E36" s="497">
        <f>F37</f>
        <v>459050</v>
      </c>
      <c r="F36" s="478">
        <f>G37</f>
        <v>387284</v>
      </c>
      <c r="G36" s="274">
        <v>1248111</v>
      </c>
    </row>
    <row r="37" spans="1:10">
      <c r="A37" s="260"/>
      <c r="B37" s="498"/>
      <c r="C37" s="261" t="s">
        <v>333</v>
      </c>
      <c r="D37" s="265">
        <f>D35+D36</f>
        <v>68570.959999999963</v>
      </c>
      <c r="E37" s="492">
        <f>E35+E36</f>
        <v>814563</v>
      </c>
      <c r="F37" s="475">
        <f>F35+F36</f>
        <v>459050</v>
      </c>
      <c r="G37" s="275">
        <v>387284</v>
      </c>
    </row>
    <row r="38" spans="1:10">
      <c r="A38" s="260"/>
      <c r="B38" s="487"/>
      <c r="C38" s="253" t="s">
        <v>334</v>
      </c>
      <c r="D38" s="253"/>
      <c r="E38" s="491"/>
      <c r="F38" s="257"/>
      <c r="G38" s="253"/>
    </row>
    <row r="39" spans="1:10">
      <c r="A39" s="260"/>
      <c r="B39" s="487"/>
      <c r="C39" s="253" t="s">
        <v>335</v>
      </c>
      <c r="D39" s="258">
        <f>'BS Schedules'!C62</f>
        <v>3609</v>
      </c>
      <c r="E39" s="499">
        <f>'BS Schedules'!D62</f>
        <v>126338</v>
      </c>
      <c r="F39" s="255">
        <f>'BS Schedules'!E62</f>
        <v>35838</v>
      </c>
      <c r="G39" s="258">
        <v>94256</v>
      </c>
    </row>
    <row r="40" spans="1:10">
      <c r="A40" s="260"/>
      <c r="B40" s="487"/>
      <c r="C40" s="253" t="s">
        <v>336</v>
      </c>
      <c r="D40" s="253"/>
      <c r="E40" s="491"/>
      <c r="F40" s="255"/>
      <c r="G40" s="253"/>
    </row>
    <row r="41" spans="1:10">
      <c r="A41" s="260"/>
      <c r="B41" s="487"/>
      <c r="C41" s="253" t="s">
        <v>337</v>
      </c>
      <c r="D41" s="258">
        <f>'BS Schedules'!C64</f>
        <v>64962</v>
      </c>
      <c r="E41" s="499">
        <f>'BS Schedules'!D64</f>
        <v>688225</v>
      </c>
      <c r="F41" s="255">
        <f>'BS Schedules'!E64</f>
        <v>423212</v>
      </c>
      <c r="G41" s="258">
        <v>293028</v>
      </c>
    </row>
    <row r="42" spans="1:10">
      <c r="A42" s="260"/>
      <c r="B42" s="500"/>
      <c r="C42" s="261" t="s">
        <v>120</v>
      </c>
      <c r="D42" s="275">
        <f>D39+D41</f>
        <v>68571</v>
      </c>
      <c r="E42" s="501">
        <f>E39+E41</f>
        <v>814563</v>
      </c>
      <c r="F42" s="479">
        <f>F39+F41</f>
        <v>459050</v>
      </c>
      <c r="G42" s="275">
        <v>387284</v>
      </c>
      <c r="H42" s="276"/>
    </row>
    <row r="43" spans="1:10">
      <c r="A43" s="260"/>
      <c r="B43" s="480" t="s">
        <v>338</v>
      </c>
      <c r="C43" s="141"/>
      <c r="D43" s="346">
        <f>ROUND(D37-D42,0)</f>
        <v>0</v>
      </c>
      <c r="E43" s="502">
        <f>+E37-E42</f>
        <v>0</v>
      </c>
      <c r="F43" s="346">
        <f>+F37-F42</f>
        <v>0</v>
      </c>
      <c r="G43" s="346">
        <f>+G37-G42</f>
        <v>0</v>
      </c>
    </row>
    <row r="44" spans="1:10" ht="35.25" customHeight="1">
      <c r="A44" s="260"/>
      <c r="B44" s="480"/>
      <c r="C44" s="663" t="s">
        <v>343</v>
      </c>
      <c r="D44" s="663"/>
      <c r="E44" s="664"/>
      <c r="F44" s="470"/>
      <c r="G44" s="471"/>
    </row>
    <row r="45" spans="1:10">
      <c r="A45" s="260"/>
      <c r="B45" s="480"/>
      <c r="C45" s="141" t="s">
        <v>339</v>
      </c>
      <c r="D45" s="141"/>
      <c r="E45" s="482"/>
      <c r="F45" s="141"/>
      <c r="G45" s="257"/>
    </row>
    <row r="46" spans="1:10">
      <c r="A46" s="260"/>
      <c r="B46" s="480"/>
      <c r="C46" s="141"/>
      <c r="D46" s="141"/>
      <c r="E46" s="482"/>
      <c r="F46" s="141"/>
      <c r="G46" s="257"/>
    </row>
    <row r="47" spans="1:10">
      <c r="A47" s="260"/>
      <c r="B47" s="480"/>
      <c r="C47" s="141" t="s">
        <v>340</v>
      </c>
      <c r="D47" s="141"/>
      <c r="E47" s="482"/>
      <c r="F47" s="141"/>
      <c r="G47" s="257"/>
    </row>
    <row r="48" spans="1:10">
      <c r="A48" s="260"/>
      <c r="B48" s="480"/>
      <c r="C48" s="141"/>
      <c r="D48" s="141"/>
      <c r="E48" s="482"/>
      <c r="F48" s="141"/>
      <c r="G48" s="257"/>
    </row>
    <row r="49" spans="1:9">
      <c r="A49" s="260"/>
      <c r="B49" s="480"/>
      <c r="C49" s="105"/>
      <c r="D49" s="105"/>
      <c r="E49" s="493"/>
      <c r="F49" s="280"/>
      <c r="G49" s="281"/>
    </row>
    <row r="50" spans="1:9">
      <c r="A50" s="260"/>
      <c r="B50" s="374" t="s">
        <v>49</v>
      </c>
      <c r="C50" s="4"/>
      <c r="D50" s="4"/>
      <c r="E50" s="427"/>
      <c r="F50" s="27"/>
      <c r="G50" s="28"/>
      <c r="H50" s="27"/>
      <c r="I50" s="141"/>
    </row>
    <row r="51" spans="1:9">
      <c r="A51" s="260"/>
      <c r="B51" s="374"/>
      <c r="C51" s="4"/>
      <c r="D51" s="359" t="s">
        <v>52</v>
      </c>
      <c r="E51" s="373"/>
      <c r="H51" s="27"/>
      <c r="I51" s="141"/>
    </row>
    <row r="52" spans="1:9">
      <c r="A52" s="260"/>
      <c r="B52" s="457" t="str">
        <f>+BS!B75</f>
        <v>For B S Sawhney &amp; Associates</v>
      </c>
      <c r="C52" s="4"/>
      <c r="D52" s="359" t="s">
        <v>53</v>
      </c>
      <c r="E52" s="373"/>
      <c r="H52" s="27"/>
      <c r="I52" s="141"/>
    </row>
    <row r="53" spans="1:9">
      <c r="A53" s="260"/>
      <c r="B53" s="457" t="str">
        <f>+BS!B76</f>
        <v>Chartered Accountants</v>
      </c>
      <c r="C53" s="4"/>
      <c r="D53" s="27"/>
      <c r="E53" s="375"/>
      <c r="H53" s="27"/>
      <c r="I53" s="141"/>
    </row>
    <row r="54" spans="1:9">
      <c r="A54" s="260"/>
      <c r="B54" s="457" t="str">
        <f>+BS!B77</f>
        <v>(Firm Registration No. 008241N)</v>
      </c>
      <c r="C54" s="4"/>
      <c r="D54" s="27"/>
      <c r="E54" s="375"/>
      <c r="H54" s="27"/>
      <c r="I54" s="141"/>
    </row>
    <row r="55" spans="1:9">
      <c r="A55" s="260"/>
      <c r="B55" s="374"/>
      <c r="C55" s="4"/>
      <c r="D55" s="27"/>
      <c r="E55" s="375"/>
      <c r="H55" s="27"/>
      <c r="I55" s="141"/>
    </row>
    <row r="56" spans="1:9">
      <c r="A56" s="260"/>
      <c r="B56" s="374"/>
      <c r="C56" s="4"/>
      <c r="D56" s="27"/>
      <c r="E56" s="375"/>
      <c r="H56" s="27"/>
      <c r="I56" s="141"/>
    </row>
    <row r="57" spans="1:9" ht="21.75" customHeight="1">
      <c r="A57" s="260"/>
      <c r="B57" s="374"/>
      <c r="C57" s="4"/>
      <c r="D57" s="352" t="s">
        <v>286</v>
      </c>
      <c r="E57" s="428" t="str">
        <f>+PL!E47</f>
        <v>TALAT KAMAL</v>
      </c>
      <c r="H57" s="27"/>
      <c r="I57" s="141"/>
    </row>
    <row r="58" spans="1:9">
      <c r="A58" s="260"/>
      <c r="B58" s="374"/>
      <c r="C58" s="4"/>
      <c r="D58" s="302" t="s">
        <v>54</v>
      </c>
      <c r="E58" s="376" t="str">
        <f>+PL!E48</f>
        <v>Director</v>
      </c>
      <c r="H58" s="27"/>
      <c r="I58" s="141"/>
    </row>
    <row r="59" spans="1:9">
      <c r="A59" s="260"/>
      <c r="B59" s="374" t="str">
        <f>+BS!B82</f>
        <v>Mr. S Santan Krishan</v>
      </c>
      <c r="C59" s="4"/>
      <c r="D59" s="302" t="s">
        <v>290</v>
      </c>
      <c r="E59" s="376" t="str">
        <f>+PL!E49</f>
        <v>DIN:06624899</v>
      </c>
      <c r="H59" s="27"/>
      <c r="I59" s="141"/>
    </row>
    <row r="60" spans="1:9">
      <c r="A60" s="260"/>
      <c r="B60" s="374" t="str">
        <f>+BS!B83</f>
        <v>Partner</v>
      </c>
      <c r="C60" s="4"/>
      <c r="D60" s="302"/>
      <c r="E60" s="376"/>
      <c r="H60" s="27"/>
      <c r="I60" s="141"/>
    </row>
    <row r="61" spans="1:9">
      <c r="A61" s="260"/>
      <c r="B61" s="374" t="str">
        <f>+BS!B84</f>
        <v>Mem. No. 513245</v>
      </c>
      <c r="C61" s="4"/>
      <c r="D61" s="302"/>
      <c r="E61" s="376"/>
      <c r="H61" s="27"/>
      <c r="I61" s="141"/>
    </row>
    <row r="62" spans="1:9">
      <c r="A62" s="260"/>
      <c r="B62" s="374" t="str">
        <f>+BS!B85</f>
        <v>Place: New Delhi</v>
      </c>
      <c r="C62" s="4"/>
      <c r="D62" s="639" t="str">
        <f>+BS!D85</f>
        <v>TALAT KAMAL</v>
      </c>
      <c r="E62" s="376"/>
      <c r="H62" s="27"/>
      <c r="I62" s="141"/>
    </row>
    <row r="63" spans="1:9">
      <c r="A63" s="260"/>
      <c r="B63" s="374" t="str">
        <f>+BS!B86</f>
        <v xml:space="preserve">Date: 31th July,2020 </v>
      </c>
      <c r="C63" s="4"/>
      <c r="D63" s="302" t="str">
        <f>+BS!D86</f>
        <v>Chief Financial Officer</v>
      </c>
      <c r="E63" s="503"/>
      <c r="H63" s="27"/>
      <c r="I63" s="141"/>
    </row>
    <row r="64" spans="1:9">
      <c r="A64" s="260"/>
      <c r="B64" s="374"/>
      <c r="C64" s="4"/>
      <c r="D64" s="303"/>
      <c r="E64" s="503"/>
      <c r="H64" s="27"/>
      <c r="I64" s="141"/>
    </row>
    <row r="65" spans="1:9">
      <c r="A65" s="260"/>
      <c r="B65" s="374"/>
      <c r="C65" s="4"/>
      <c r="D65" s="4"/>
      <c r="E65" s="427"/>
      <c r="F65" s="302"/>
      <c r="G65" s="304"/>
      <c r="H65" s="27"/>
      <c r="I65" s="141"/>
    </row>
    <row r="66" spans="1:9" ht="15.75" thickBot="1">
      <c r="A66" s="282"/>
      <c r="B66" s="504"/>
      <c r="C66" s="505"/>
      <c r="D66" s="505"/>
      <c r="E66" s="506"/>
      <c r="F66" s="283"/>
      <c r="G66" s="284"/>
      <c r="H66" s="141"/>
      <c r="I66" s="141"/>
    </row>
    <row r="67" spans="1:9">
      <c r="B67" s="141"/>
      <c r="C67" s="105"/>
      <c r="D67" s="105"/>
      <c r="E67" s="105"/>
      <c r="F67" s="105"/>
      <c r="G67" s="141"/>
      <c r="H67" s="141"/>
      <c r="I67" s="141"/>
    </row>
    <row r="68" spans="1:9">
      <c r="B68" s="141"/>
      <c r="C68" s="141"/>
      <c r="D68" s="141"/>
      <c r="E68" s="141"/>
      <c r="F68" s="141"/>
      <c r="G68" s="141"/>
      <c r="H68" s="141"/>
      <c r="I68" s="141"/>
    </row>
  </sheetData>
  <mergeCells count="5">
    <mergeCell ref="B6:C7"/>
    <mergeCell ref="B1:E1"/>
    <mergeCell ref="B2:E2"/>
    <mergeCell ref="C4:E4"/>
    <mergeCell ref="C44:E44"/>
  </mergeCells>
  <pageMargins left="0.7" right="0.7" top="0.75" bottom="0.75" header="0.3" footer="0.3"/>
  <pageSetup scale="68"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E50"/>
  <sheetViews>
    <sheetView view="pageBreakPreview" topLeftCell="A46" zoomScale="85" zoomScaleSheetLayoutView="85" workbookViewId="0">
      <selection sqref="A1:E1"/>
    </sheetView>
  </sheetViews>
  <sheetFormatPr defaultRowHeight="15"/>
  <cols>
    <col min="1" max="1" width="3.5703125" style="1" customWidth="1"/>
    <col min="2" max="2" width="42.28515625" style="1" customWidth="1"/>
    <col min="3" max="3" width="24.7109375" style="1" customWidth="1"/>
    <col min="4" max="4" width="46.42578125" style="1" customWidth="1"/>
    <col min="5" max="5" width="39.42578125" style="1" customWidth="1"/>
    <col min="6" max="16384" width="9.140625" style="1"/>
  </cols>
  <sheetData>
    <row r="1" spans="1:5">
      <c r="A1" s="642" t="s">
        <v>41</v>
      </c>
      <c r="B1" s="643"/>
      <c r="C1" s="643"/>
      <c r="D1" s="643"/>
      <c r="E1" s="644"/>
    </row>
    <row r="2" spans="1:5" ht="28.5" customHeight="1">
      <c r="A2" s="651" t="str">
        <f>Reserve!A2</f>
        <v>Regd. Office: Office No. 3,IInd Floor, P 37/38, Gomti Complex, Pandav Nagar, Mayur Vihar, Phase-1 New Delhi,East Delhi 110091</v>
      </c>
      <c r="B2" s="652"/>
      <c r="C2" s="652"/>
      <c r="D2" s="652"/>
      <c r="E2" s="653"/>
    </row>
    <row r="3" spans="1:5">
      <c r="A3" s="372"/>
      <c r="B3" s="364"/>
      <c r="C3" s="364"/>
      <c r="D3" s="364"/>
      <c r="E3" s="373"/>
    </row>
    <row r="4" spans="1:5">
      <c r="A4" s="648" t="s">
        <v>395</v>
      </c>
      <c r="B4" s="649"/>
      <c r="C4" s="649"/>
      <c r="D4" s="649"/>
      <c r="E4" s="650"/>
    </row>
    <row r="5" spans="1:5">
      <c r="A5" s="374"/>
      <c r="B5" s="27"/>
      <c r="C5" s="27"/>
      <c r="D5" s="27"/>
      <c r="E5" s="375"/>
    </row>
    <row r="6" spans="1:5">
      <c r="A6" s="457" t="s">
        <v>94</v>
      </c>
      <c r="B6" s="21" t="s">
        <v>95</v>
      </c>
      <c r="C6" s="638"/>
      <c r="D6" s="27"/>
      <c r="E6" s="375"/>
    </row>
    <row r="7" spans="1:5">
      <c r="A7" s="374"/>
      <c r="B7" s="157" t="s">
        <v>102</v>
      </c>
      <c r="C7" s="37" t="s">
        <v>101</v>
      </c>
      <c r="D7" s="27"/>
      <c r="E7" s="375"/>
    </row>
    <row r="8" spans="1:5">
      <c r="A8" s="374"/>
      <c r="B8" s="155" t="s">
        <v>383</v>
      </c>
      <c r="C8" s="40">
        <f>SC!I14</f>
        <v>23000000</v>
      </c>
      <c r="D8" s="27"/>
      <c r="E8" s="375"/>
    </row>
    <row r="9" spans="1:5">
      <c r="A9" s="374"/>
      <c r="B9" s="3" t="s">
        <v>96</v>
      </c>
      <c r="C9" s="15">
        <v>0</v>
      </c>
      <c r="D9" s="27"/>
      <c r="E9" s="375"/>
    </row>
    <row r="10" spans="1:5">
      <c r="A10" s="374"/>
      <c r="B10" s="3"/>
      <c r="C10" s="15"/>
      <c r="D10" s="27"/>
      <c r="E10" s="375"/>
    </row>
    <row r="11" spans="1:5">
      <c r="A11" s="374"/>
      <c r="B11" s="155" t="s">
        <v>384</v>
      </c>
      <c r="C11" s="40">
        <f>C8+C9</f>
        <v>23000000</v>
      </c>
      <c r="D11" s="27"/>
      <c r="E11" s="375"/>
    </row>
    <row r="12" spans="1:5">
      <c r="A12" s="374"/>
      <c r="B12" s="3" t="s">
        <v>96</v>
      </c>
      <c r="C12" s="15"/>
      <c r="D12" s="27"/>
      <c r="E12" s="375"/>
    </row>
    <row r="13" spans="1:5" ht="30">
      <c r="A13" s="374"/>
      <c r="B13" s="301" t="s">
        <v>97</v>
      </c>
      <c r="C13" s="15">
        <v>0</v>
      </c>
      <c r="D13" s="27"/>
      <c r="E13" s="375"/>
    </row>
    <row r="14" spans="1:5">
      <c r="A14" s="374"/>
      <c r="B14" s="3" t="s">
        <v>98</v>
      </c>
      <c r="C14" s="15">
        <v>0</v>
      </c>
      <c r="D14" s="27"/>
      <c r="E14" s="375"/>
    </row>
    <row r="15" spans="1:5">
      <c r="A15" s="374"/>
      <c r="B15" s="3"/>
      <c r="C15" s="15"/>
      <c r="D15" s="27"/>
      <c r="E15" s="375"/>
    </row>
    <row r="16" spans="1:5">
      <c r="A16" s="374"/>
      <c r="B16" s="155" t="s">
        <v>394</v>
      </c>
      <c r="C16" s="40">
        <f>C14+C11</f>
        <v>23000000</v>
      </c>
      <c r="D16" s="27"/>
      <c r="E16" s="375"/>
    </row>
    <row r="17" spans="1:5">
      <c r="A17" s="374"/>
      <c r="B17" s="29"/>
      <c r="C17" s="25"/>
      <c r="D17" s="27"/>
      <c r="E17" s="375"/>
    </row>
    <row r="18" spans="1:5">
      <c r="A18" s="374"/>
      <c r="B18" s="27"/>
      <c r="C18" s="27"/>
      <c r="D18" s="27"/>
      <c r="E18" s="375"/>
    </row>
    <row r="19" spans="1:5">
      <c r="A19" s="457" t="s">
        <v>99</v>
      </c>
      <c r="B19" s="156" t="s">
        <v>100</v>
      </c>
      <c r="C19" s="158"/>
      <c r="D19" s="27"/>
      <c r="E19" s="375"/>
    </row>
    <row r="20" spans="1:5">
      <c r="A20" s="374"/>
      <c r="B20" s="157" t="s">
        <v>102</v>
      </c>
      <c r="C20" s="159" t="s">
        <v>103</v>
      </c>
      <c r="D20" s="160" t="s">
        <v>284</v>
      </c>
      <c r="E20" s="507" t="s">
        <v>104</v>
      </c>
    </row>
    <row r="21" spans="1:5">
      <c r="A21" s="374"/>
      <c r="B21" s="155" t="s">
        <v>383</v>
      </c>
      <c r="C21" s="15">
        <f>+Reserve!F58</f>
        <v>-19402315</v>
      </c>
      <c r="D21" s="15">
        <f>+Reserve!F16</f>
        <v>27271000</v>
      </c>
      <c r="E21" s="508">
        <f>C21+D21</f>
        <v>7868685</v>
      </c>
    </row>
    <row r="22" spans="1:5">
      <c r="A22" s="374"/>
      <c r="B22" s="3" t="s">
        <v>105</v>
      </c>
      <c r="C22" s="15">
        <f>+Reserve!F59</f>
        <v>-1251987</v>
      </c>
      <c r="D22" s="15">
        <v>0</v>
      </c>
      <c r="E22" s="508">
        <f>C22+D22</f>
        <v>-1251987</v>
      </c>
    </row>
    <row r="23" spans="1:5">
      <c r="A23" s="374"/>
      <c r="B23" s="3" t="s">
        <v>364</v>
      </c>
      <c r="C23" s="332"/>
      <c r="D23" s="15"/>
      <c r="E23" s="508">
        <f>C23+D23</f>
        <v>0</v>
      </c>
    </row>
    <row r="24" spans="1:5">
      <c r="A24" s="374"/>
      <c r="B24" s="3" t="s">
        <v>294</v>
      </c>
      <c r="C24" s="16"/>
      <c r="D24" s="15"/>
      <c r="E24" s="508">
        <f>C24+D24</f>
        <v>0</v>
      </c>
    </row>
    <row r="25" spans="1:5">
      <c r="A25" s="374"/>
      <c r="B25" s="155" t="s">
        <v>394</v>
      </c>
      <c r="C25" s="345">
        <f>C21+C22+C23+C24</f>
        <v>-20654302</v>
      </c>
      <c r="D25" s="345">
        <f>D21+D22+D23+D24</f>
        <v>27271000</v>
      </c>
      <c r="E25" s="509">
        <f>E21+E22+E23+E24</f>
        <v>6616698</v>
      </c>
    </row>
    <row r="26" spans="1:5">
      <c r="A26" s="374"/>
      <c r="B26" s="3" t="s">
        <v>105</v>
      </c>
      <c r="C26" s="15">
        <f>+Reserve!E59</f>
        <v>-544671.54</v>
      </c>
      <c r="D26" s="15">
        <v>0</v>
      </c>
      <c r="E26" s="508">
        <f>C26+D26</f>
        <v>-544671.54</v>
      </c>
    </row>
    <row r="27" spans="1:5">
      <c r="A27" s="374"/>
      <c r="B27" s="3" t="s">
        <v>216</v>
      </c>
      <c r="C27" s="15"/>
      <c r="D27" s="15">
        <v>0</v>
      </c>
      <c r="E27" s="508">
        <f>C27+D27</f>
        <v>0</v>
      </c>
    </row>
    <row r="28" spans="1:5">
      <c r="A28" s="374"/>
      <c r="B28" s="3" t="s">
        <v>294</v>
      </c>
      <c r="C28" s="16"/>
      <c r="D28" s="15">
        <v>0</v>
      </c>
      <c r="E28" s="508">
        <f>C28+D28</f>
        <v>0</v>
      </c>
    </row>
    <row r="29" spans="1:5">
      <c r="A29" s="374"/>
      <c r="B29" s="3"/>
      <c r="C29" s="16"/>
      <c r="D29" s="15"/>
      <c r="E29" s="510"/>
    </row>
    <row r="30" spans="1:5">
      <c r="A30" s="374"/>
      <c r="B30" s="21" t="s">
        <v>384</v>
      </c>
      <c r="C30" s="161">
        <f>C25+C26</f>
        <v>-21198973.539999999</v>
      </c>
      <c r="D30" s="161">
        <f t="shared" ref="D30" si="0">D25+D26</f>
        <v>27271000</v>
      </c>
      <c r="E30" s="161">
        <f>E25+E26</f>
        <v>6072026.46</v>
      </c>
    </row>
    <row r="31" spans="1:5">
      <c r="A31" s="374"/>
      <c r="B31" s="27"/>
      <c r="C31" s="27"/>
      <c r="D31" s="27"/>
      <c r="E31" s="375"/>
    </row>
    <row r="32" spans="1:5">
      <c r="A32" s="374"/>
      <c r="B32" s="27"/>
      <c r="C32" s="27"/>
      <c r="D32" s="27"/>
      <c r="E32" s="375"/>
    </row>
    <row r="33" spans="1:5">
      <c r="A33" s="374"/>
      <c r="B33" s="27" t="s">
        <v>49</v>
      </c>
      <c r="C33" s="4"/>
      <c r="D33" s="27"/>
      <c r="E33" s="375"/>
    </row>
    <row r="34" spans="1:5">
      <c r="A34" s="374"/>
      <c r="B34" s="27"/>
      <c r="C34" s="4"/>
      <c r="D34" s="665" t="s">
        <v>52</v>
      </c>
      <c r="E34" s="666"/>
    </row>
    <row r="35" spans="1:5">
      <c r="A35" s="374"/>
      <c r="B35" s="156" t="str">
        <f>+BS!B75</f>
        <v>For B S Sawhney &amp; Associates</v>
      </c>
      <c r="C35" s="4"/>
      <c r="D35" s="665" t="s">
        <v>53</v>
      </c>
      <c r="E35" s="666"/>
    </row>
    <row r="36" spans="1:5">
      <c r="A36" s="374"/>
      <c r="B36" s="156" t="s">
        <v>50</v>
      </c>
      <c r="C36" s="4"/>
      <c r="D36" s="27"/>
      <c r="E36" s="375"/>
    </row>
    <row r="37" spans="1:5">
      <c r="A37" s="374"/>
      <c r="B37" s="27" t="str">
        <f>+BS!B77</f>
        <v>(Firm Registration No. 008241N)</v>
      </c>
      <c r="C37" s="4"/>
      <c r="D37" s="27"/>
      <c r="E37" s="375"/>
    </row>
    <row r="38" spans="1:5">
      <c r="A38" s="374"/>
      <c r="B38" s="27"/>
      <c r="C38" s="4"/>
      <c r="D38" s="27"/>
      <c r="E38" s="375"/>
    </row>
    <row r="39" spans="1:5">
      <c r="A39" s="374"/>
      <c r="B39" s="27"/>
      <c r="C39" s="4"/>
      <c r="D39" s="27"/>
      <c r="E39" s="375"/>
    </row>
    <row r="40" spans="1:5">
      <c r="A40" s="374"/>
      <c r="B40" s="27"/>
      <c r="C40" s="4"/>
      <c r="D40" s="27"/>
      <c r="E40" s="375"/>
    </row>
    <row r="41" spans="1:5">
      <c r="A41" s="374"/>
      <c r="B41" s="156" t="str">
        <f>+BS!B82</f>
        <v>Mr. S Santan Krishan</v>
      </c>
      <c r="C41" s="4"/>
      <c r="D41" s="352" t="s">
        <v>286</v>
      </c>
      <c r="E41" s="428" t="str">
        <f>+CFS!E57</f>
        <v>TALAT KAMAL</v>
      </c>
    </row>
    <row r="42" spans="1:5">
      <c r="A42" s="374"/>
      <c r="B42" s="27" t="str">
        <f>+BS!B83</f>
        <v>Partner</v>
      </c>
      <c r="C42" s="4"/>
      <c r="D42" s="302" t="s">
        <v>54</v>
      </c>
      <c r="E42" s="376" t="s">
        <v>54</v>
      </c>
    </row>
    <row r="43" spans="1:5">
      <c r="A43" s="374"/>
      <c r="B43" s="27" t="str">
        <f>+BS!B84</f>
        <v>Mem. No. 513245</v>
      </c>
      <c r="C43" s="4"/>
      <c r="D43" s="302" t="s">
        <v>290</v>
      </c>
      <c r="E43" s="376" t="s">
        <v>397</v>
      </c>
    </row>
    <row r="44" spans="1:5">
      <c r="A44" s="374"/>
      <c r="B44" s="27"/>
      <c r="C44" s="4"/>
      <c r="D44" s="302"/>
      <c r="E44" s="376"/>
    </row>
    <row r="45" spans="1:5">
      <c r="A45" s="374"/>
      <c r="B45" s="27"/>
      <c r="C45" s="4"/>
      <c r="D45" s="302"/>
      <c r="E45" s="376"/>
    </row>
    <row r="46" spans="1:5">
      <c r="A46" s="374"/>
      <c r="B46" s="27" t="s">
        <v>285</v>
      </c>
      <c r="C46" s="4"/>
      <c r="D46" s="302"/>
      <c r="E46" s="376"/>
    </row>
    <row r="47" spans="1:5">
      <c r="A47" s="374"/>
      <c r="B47" s="27" t="str">
        <f>+CFS!B63</f>
        <v xml:space="preserve">Date: 31th July,2020 </v>
      </c>
      <c r="C47" s="4"/>
      <c r="D47" s="639" t="str">
        <f>+BS!D85</f>
        <v>TALAT KAMAL</v>
      </c>
      <c r="E47" s="376"/>
    </row>
    <row r="48" spans="1:5">
      <c r="A48" s="374"/>
      <c r="B48" s="27"/>
      <c r="C48" s="4"/>
      <c r="D48" s="302" t="str">
        <f>+BS!D86</f>
        <v>Chief Financial Officer</v>
      </c>
      <c r="E48" s="503"/>
    </row>
    <row r="49" spans="1:5">
      <c r="A49" s="374"/>
      <c r="B49" s="27"/>
      <c r="C49" s="4"/>
      <c r="D49" s="303"/>
      <c r="E49" s="385"/>
    </row>
    <row r="50" spans="1:5" ht="15.75" thickBot="1">
      <c r="A50" s="386"/>
      <c r="B50" s="387"/>
      <c r="C50" s="387"/>
      <c r="D50" s="387"/>
      <c r="E50" s="389"/>
    </row>
  </sheetData>
  <mergeCells count="5">
    <mergeCell ref="D35:E35"/>
    <mergeCell ref="A2:E2"/>
    <mergeCell ref="A1:E1"/>
    <mergeCell ref="A4:E4"/>
    <mergeCell ref="D34:E34"/>
  </mergeCells>
  <pageMargins left="0.7" right="0.7" top="0.75" bottom="0.75" header="0.3" footer="0.3"/>
  <pageSetup scale="66"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B2:R122"/>
  <sheetViews>
    <sheetView view="pageBreakPreview" topLeftCell="A52" zoomScale="85" zoomScaleSheetLayoutView="85" workbookViewId="0">
      <selection activeCell="D15" sqref="D15"/>
    </sheetView>
  </sheetViews>
  <sheetFormatPr defaultRowHeight="15"/>
  <cols>
    <col min="1" max="1" width="1" style="42" customWidth="1"/>
    <col min="2" max="2" width="7.28515625" style="42" customWidth="1"/>
    <col min="3" max="3" width="51.85546875" style="42" customWidth="1"/>
    <col min="4" max="4" width="20.7109375" style="42" customWidth="1"/>
    <col min="5" max="5" width="19.7109375" style="42" customWidth="1"/>
    <col min="6" max="6" width="20.7109375" style="42" customWidth="1"/>
    <col min="7" max="7" width="15.42578125" style="42" bestFit="1" customWidth="1"/>
    <col min="8" max="8" width="13.5703125" style="42" hidden="1" customWidth="1"/>
    <col min="9" max="9" width="15.42578125" style="42" hidden="1" customWidth="1"/>
    <col min="10" max="10" width="18.28515625" style="42" hidden="1" customWidth="1"/>
    <col min="11" max="11" width="15.140625" style="42" hidden="1" customWidth="1"/>
    <col min="12" max="12" width="13.5703125" style="42" hidden="1" customWidth="1"/>
    <col min="13" max="13" width="15.140625" style="42" hidden="1" customWidth="1"/>
    <col min="14" max="14" width="1.5703125" style="42" hidden="1" customWidth="1"/>
    <col min="15" max="15" width="33.5703125" style="42" bestFit="1" customWidth="1"/>
    <col min="16" max="17" width="16.85546875" style="42" bestFit="1" customWidth="1"/>
    <col min="18" max="20" width="11.5703125" style="42" customWidth="1"/>
    <col min="21" max="16384" width="9.140625" style="42"/>
  </cols>
  <sheetData>
    <row r="2" spans="2:13" ht="18.75">
      <c r="B2" s="679" t="str">
        <f>+[1]BS!B2</f>
        <v>JYOTIRGAMYA ENTERPRISES LIMITED</v>
      </c>
      <c r="C2" s="679"/>
      <c r="D2" s="679"/>
      <c r="E2" s="679"/>
      <c r="F2" s="679"/>
      <c r="G2" s="679"/>
      <c r="H2" s="511"/>
      <c r="I2" s="511"/>
      <c r="J2" s="511"/>
      <c r="K2" s="511"/>
      <c r="L2" s="511"/>
      <c r="M2" s="511"/>
    </row>
    <row r="3" spans="2:13" ht="18.75">
      <c r="B3" s="661" t="str">
        <f>CFS!B2</f>
        <v>Regd. Office: Office No. 3,IInd Floor, P 37/38, Gomti Complex, Pandav Nagar, Mayur Vihar, Phase-1 New Delhi,East Delhi 110091</v>
      </c>
      <c r="C3" s="661"/>
      <c r="D3" s="661"/>
      <c r="E3" s="661"/>
      <c r="F3" s="661"/>
      <c r="G3" s="661"/>
      <c r="H3" s="343"/>
      <c r="I3" s="343"/>
      <c r="J3" s="343"/>
      <c r="K3" s="343"/>
      <c r="L3" s="43"/>
      <c r="M3" s="43"/>
    </row>
    <row r="4" spans="2:13" ht="19.5" customHeight="1">
      <c r="B4" s="43"/>
      <c r="C4" s="43"/>
      <c r="D4" s="355"/>
      <c r="E4" s="355"/>
      <c r="F4" s="310"/>
      <c r="G4" s="310"/>
      <c r="H4" s="43"/>
      <c r="I4" s="43"/>
      <c r="J4" s="43"/>
      <c r="K4" s="43"/>
      <c r="L4" s="43"/>
      <c r="M4" s="43"/>
    </row>
    <row r="5" spans="2:13">
      <c r="B5" s="680" t="s">
        <v>144</v>
      </c>
      <c r="C5" s="680"/>
      <c r="D5" s="680"/>
      <c r="E5" s="680"/>
      <c r="F5" s="680"/>
      <c r="G5" s="680"/>
      <c r="H5" s="520"/>
      <c r="I5" s="520"/>
      <c r="J5" s="520"/>
      <c r="K5" s="520"/>
      <c r="L5" s="520"/>
      <c r="M5" s="520"/>
    </row>
    <row r="6" spans="2:13" ht="15.75">
      <c r="B6" s="44"/>
      <c r="C6" s="44"/>
      <c r="D6" s="356"/>
      <c r="E6" s="356"/>
      <c r="F6" s="311"/>
      <c r="G6" s="45" t="s">
        <v>145</v>
      </c>
      <c r="H6" s="44"/>
      <c r="I6" s="45" t="s">
        <v>145</v>
      </c>
      <c r="J6" s="44"/>
      <c r="L6" s="44"/>
      <c r="M6" s="46" t="s">
        <v>145</v>
      </c>
    </row>
    <row r="7" spans="2:13" ht="16.5">
      <c r="B7" s="47" t="s">
        <v>293</v>
      </c>
      <c r="C7" s="39"/>
      <c r="D7" s="669" t="s">
        <v>382</v>
      </c>
      <c r="E7" s="668"/>
      <c r="F7" s="669" t="s">
        <v>349</v>
      </c>
      <c r="G7" s="668"/>
      <c r="H7" s="667" t="s">
        <v>215</v>
      </c>
      <c r="I7" s="668"/>
      <c r="J7" s="669" t="s">
        <v>146</v>
      </c>
      <c r="K7" s="668"/>
      <c r="L7" s="669" t="s">
        <v>147</v>
      </c>
      <c r="M7" s="668"/>
    </row>
    <row r="8" spans="2:13">
      <c r="B8" s="48" t="s">
        <v>148</v>
      </c>
      <c r="C8" s="49" t="s">
        <v>102</v>
      </c>
      <c r="D8" s="50" t="s">
        <v>139</v>
      </c>
      <c r="E8" s="50" t="s">
        <v>149</v>
      </c>
      <c r="F8" s="50" t="s">
        <v>139</v>
      </c>
      <c r="G8" s="50" t="s">
        <v>149</v>
      </c>
      <c r="H8" s="69" t="s">
        <v>139</v>
      </c>
      <c r="I8" s="50" t="s">
        <v>149</v>
      </c>
      <c r="J8" s="50" t="s">
        <v>139</v>
      </c>
      <c r="K8" s="50" t="s">
        <v>149</v>
      </c>
      <c r="L8" s="50" t="s">
        <v>139</v>
      </c>
      <c r="M8" s="51" t="s">
        <v>149</v>
      </c>
    </row>
    <row r="9" spans="2:13">
      <c r="B9" s="52">
        <v>1</v>
      </c>
      <c r="C9" s="53" t="s">
        <v>150</v>
      </c>
      <c r="D9" s="61"/>
      <c r="E9" s="61"/>
      <c r="F9" s="61"/>
      <c r="G9" s="516"/>
      <c r="H9" s="514"/>
      <c r="I9" s="53"/>
      <c r="J9" s="53"/>
      <c r="K9" s="53"/>
      <c r="L9" s="53"/>
      <c r="M9" s="54"/>
    </row>
    <row r="10" spans="2:13">
      <c r="B10" s="52"/>
      <c r="C10" s="55" t="s">
        <v>151</v>
      </c>
      <c r="D10" s="321">
        <v>2550000</v>
      </c>
      <c r="E10" s="321">
        <f>+D10*10</f>
        <v>25500000</v>
      </c>
      <c r="F10" s="321">
        <v>2550000</v>
      </c>
      <c r="G10" s="517">
        <f>+F10*10</f>
        <v>25500000</v>
      </c>
      <c r="H10" s="82">
        <v>2550000</v>
      </c>
      <c r="I10" s="56">
        <f>+H10*10</f>
        <v>25500000</v>
      </c>
      <c r="J10" s="56">
        <v>1000000</v>
      </c>
      <c r="K10" s="56">
        <f>+J10*10</f>
        <v>10000000</v>
      </c>
      <c r="L10" s="56">
        <v>1000000</v>
      </c>
      <c r="M10" s="57">
        <f>+L10*10</f>
        <v>10000000</v>
      </c>
    </row>
    <row r="11" spans="2:13">
      <c r="B11" s="52"/>
      <c r="C11" s="55" t="s">
        <v>152</v>
      </c>
      <c r="D11" s="321">
        <v>250000</v>
      </c>
      <c r="E11" s="321">
        <f>+D11*10</f>
        <v>2500000</v>
      </c>
      <c r="F11" s="321">
        <v>250000</v>
      </c>
      <c r="G11" s="517">
        <f>+F11*10</f>
        <v>2500000</v>
      </c>
      <c r="H11" s="82">
        <v>250000</v>
      </c>
      <c r="I11" s="56">
        <f>+H11*10</f>
        <v>2500000</v>
      </c>
      <c r="J11" s="56">
        <v>250000</v>
      </c>
      <c r="K11" s="56">
        <f>+J11*10</f>
        <v>2500000</v>
      </c>
      <c r="L11" s="56">
        <v>0</v>
      </c>
      <c r="M11" s="57">
        <v>0</v>
      </c>
    </row>
    <row r="12" spans="2:13" ht="15.75" thickBot="1">
      <c r="B12" s="52"/>
      <c r="C12" s="58"/>
      <c r="D12" s="322">
        <f t="shared" ref="D12:E12" si="0">SUM(D10:D11)</f>
        <v>2800000</v>
      </c>
      <c r="E12" s="322">
        <f t="shared" si="0"/>
        <v>28000000</v>
      </c>
      <c r="F12" s="322">
        <f t="shared" ref="F12:K12" si="1">SUM(F10:F11)</f>
        <v>2800000</v>
      </c>
      <c r="G12" s="518">
        <f t="shared" si="1"/>
        <v>28000000</v>
      </c>
      <c r="H12" s="515">
        <f t="shared" si="1"/>
        <v>2800000</v>
      </c>
      <c r="I12" s="59">
        <f t="shared" si="1"/>
        <v>28000000</v>
      </c>
      <c r="J12" s="59">
        <f t="shared" si="1"/>
        <v>1250000</v>
      </c>
      <c r="K12" s="59">
        <f t="shared" si="1"/>
        <v>12500000</v>
      </c>
      <c r="L12" s="59">
        <f>SUM(L10:L10)</f>
        <v>1000000</v>
      </c>
      <c r="M12" s="60">
        <f>SUM(M10:M10)</f>
        <v>10000000</v>
      </c>
    </row>
    <row r="13" spans="2:13" ht="15.75" thickTop="1">
      <c r="B13" s="52">
        <v>2</v>
      </c>
      <c r="C13" s="61" t="s">
        <v>153</v>
      </c>
      <c r="D13" s="321"/>
      <c r="E13" s="321"/>
      <c r="F13" s="321"/>
      <c r="G13" s="517"/>
      <c r="H13" s="82"/>
      <c r="I13" s="56"/>
      <c r="J13" s="56"/>
      <c r="K13" s="56"/>
      <c r="L13" s="56"/>
      <c r="M13" s="57"/>
    </row>
    <row r="14" spans="2:13">
      <c r="B14" s="52"/>
      <c r="C14" s="58" t="s">
        <v>151</v>
      </c>
      <c r="D14" s="321">
        <v>2300000</v>
      </c>
      <c r="E14" s="321">
        <f>D14*10</f>
        <v>23000000</v>
      </c>
      <c r="F14" s="321">
        <v>2300000</v>
      </c>
      <c r="G14" s="517">
        <f>F14*10</f>
        <v>23000000</v>
      </c>
      <c r="H14" s="82">
        <v>2300000</v>
      </c>
      <c r="I14" s="56">
        <f>H14*10</f>
        <v>23000000</v>
      </c>
      <c r="J14" s="56">
        <f t="shared" ref="J14:M14" si="2">+J10</f>
        <v>1000000</v>
      </c>
      <c r="K14" s="56">
        <f t="shared" si="2"/>
        <v>10000000</v>
      </c>
      <c r="L14" s="56">
        <f t="shared" si="2"/>
        <v>1000000</v>
      </c>
      <c r="M14" s="57">
        <f t="shared" si="2"/>
        <v>10000000</v>
      </c>
    </row>
    <row r="15" spans="2:13">
      <c r="B15" s="52"/>
      <c r="C15" s="58" t="s">
        <v>154</v>
      </c>
      <c r="D15" s="321">
        <v>247400</v>
      </c>
      <c r="E15" s="321">
        <f>+D15*10</f>
        <v>2474000</v>
      </c>
      <c r="F15" s="321">
        <v>247400</v>
      </c>
      <c r="G15" s="517">
        <f>+F15*10</f>
        <v>2474000</v>
      </c>
      <c r="H15" s="82">
        <v>247400</v>
      </c>
      <c r="I15" s="56">
        <f>+H15*10</f>
        <v>2474000</v>
      </c>
      <c r="J15" s="56">
        <v>247400</v>
      </c>
      <c r="K15" s="56">
        <f>+J15*10</f>
        <v>2474000</v>
      </c>
      <c r="L15" s="56">
        <v>0</v>
      </c>
      <c r="M15" s="57">
        <v>0</v>
      </c>
    </row>
    <row r="16" spans="2:13" ht="15.75" thickBot="1">
      <c r="B16" s="62"/>
      <c r="C16" s="63" t="s">
        <v>120</v>
      </c>
      <c r="D16" s="322">
        <f t="shared" ref="D16:E16" si="3">+D14+D15</f>
        <v>2547400</v>
      </c>
      <c r="E16" s="322">
        <f t="shared" si="3"/>
        <v>25474000</v>
      </c>
      <c r="F16" s="322">
        <f t="shared" ref="F16:K16" si="4">+F14+F15</f>
        <v>2547400</v>
      </c>
      <c r="G16" s="518">
        <f t="shared" si="4"/>
        <v>25474000</v>
      </c>
      <c r="H16" s="515">
        <f t="shared" si="4"/>
        <v>2547400</v>
      </c>
      <c r="I16" s="59">
        <f t="shared" si="4"/>
        <v>25474000</v>
      </c>
      <c r="J16" s="59">
        <f t="shared" si="4"/>
        <v>1247400</v>
      </c>
      <c r="K16" s="59">
        <f t="shared" si="4"/>
        <v>12474000</v>
      </c>
      <c r="L16" s="59">
        <f>SUM(L14:L14)</f>
        <v>1000000</v>
      </c>
      <c r="M16" s="59">
        <f>SUM(M14:M14)</f>
        <v>10000000</v>
      </c>
    </row>
    <row r="17" spans="2:14" ht="15.75" thickTop="1">
      <c r="B17" s="44"/>
      <c r="C17" s="44"/>
      <c r="D17" s="323"/>
      <c r="E17" s="323"/>
      <c r="F17" s="530"/>
      <c r="G17" s="531"/>
      <c r="H17" s="44"/>
      <c r="I17" s="44"/>
      <c r="J17" s="44"/>
      <c r="K17" s="44"/>
      <c r="L17" s="44"/>
      <c r="M17" s="46"/>
    </row>
    <row r="18" spans="2:14">
      <c r="B18" s="64">
        <v>18.100000000000001</v>
      </c>
      <c r="C18" s="65" t="s">
        <v>155</v>
      </c>
      <c r="D18" s="65"/>
      <c r="E18" s="65"/>
      <c r="F18" s="532"/>
      <c r="G18" s="533"/>
      <c r="H18" s="65"/>
      <c r="I18" s="65"/>
      <c r="J18" s="65"/>
      <c r="K18" s="65"/>
      <c r="L18" s="65"/>
      <c r="M18" s="65"/>
      <c r="N18" s="1"/>
    </row>
    <row r="19" spans="2:14">
      <c r="B19" s="64"/>
      <c r="C19" s="66" t="s">
        <v>102</v>
      </c>
      <c r="D19" s="669" t="str">
        <f>+D7</f>
        <v>As on March 31, 2020</v>
      </c>
      <c r="E19" s="668"/>
      <c r="F19" s="669" t="str">
        <f>+F7</f>
        <v>As on March 31, 2019</v>
      </c>
      <c r="G19" s="668"/>
      <c r="H19" s="667" t="str">
        <f>+H7</f>
        <v>As on March 31, 2018</v>
      </c>
      <c r="I19" s="668"/>
      <c r="J19" s="669" t="str">
        <f>+J7</f>
        <v>As on March 31, 2017</v>
      </c>
      <c r="K19" s="668"/>
      <c r="L19" s="669" t="str">
        <f>+L7</f>
        <v>As at March 31, 2013</v>
      </c>
      <c r="M19" s="668"/>
      <c r="N19" s="1"/>
    </row>
    <row r="20" spans="2:14">
      <c r="B20" s="64"/>
      <c r="C20" s="67"/>
      <c r="D20" s="68" t="s">
        <v>139</v>
      </c>
      <c r="E20" s="50" t="s">
        <v>149</v>
      </c>
      <c r="F20" s="68" t="s">
        <v>139</v>
      </c>
      <c r="G20" s="50" t="s">
        <v>149</v>
      </c>
      <c r="H20" s="521" t="s">
        <v>139</v>
      </c>
      <c r="I20" s="50" t="s">
        <v>149</v>
      </c>
      <c r="J20" s="68" t="s">
        <v>139</v>
      </c>
      <c r="K20" s="50" t="s">
        <v>149</v>
      </c>
      <c r="L20" s="69" t="s">
        <v>139</v>
      </c>
      <c r="M20" s="51" t="s">
        <v>149</v>
      </c>
      <c r="N20" s="1"/>
    </row>
    <row r="21" spans="2:14">
      <c r="B21" s="64"/>
      <c r="C21" s="70" t="s">
        <v>156</v>
      </c>
      <c r="D21" s="70"/>
      <c r="E21" s="70"/>
      <c r="F21" s="70"/>
      <c r="G21" s="71"/>
      <c r="H21" s="72"/>
      <c r="I21" s="70"/>
      <c r="J21" s="70"/>
      <c r="K21" s="71"/>
      <c r="L21" s="72"/>
      <c r="M21" s="73"/>
      <c r="N21" s="1"/>
    </row>
    <row r="22" spans="2:14">
      <c r="B22" s="64"/>
      <c r="C22" s="74" t="s">
        <v>157</v>
      </c>
      <c r="D22" s="74"/>
      <c r="E22" s="74"/>
      <c r="F22" s="74"/>
      <c r="G22" s="75"/>
      <c r="H22" s="76"/>
      <c r="I22" s="74"/>
      <c r="J22" s="74"/>
      <c r="K22" s="75"/>
      <c r="L22" s="76"/>
      <c r="M22" s="75"/>
      <c r="N22" s="1"/>
    </row>
    <row r="23" spans="2:14">
      <c r="B23" s="64"/>
      <c r="C23" s="77" t="s">
        <v>158</v>
      </c>
      <c r="D23" s="97">
        <f>+F26</f>
        <v>2550000</v>
      </c>
      <c r="E23" s="97">
        <f>+G26</f>
        <v>25500000</v>
      </c>
      <c r="F23" s="97">
        <f>+H26</f>
        <v>2550000</v>
      </c>
      <c r="G23" s="97">
        <f>+I26</f>
        <v>25500000</v>
      </c>
      <c r="H23" s="98">
        <v>1000000</v>
      </c>
      <c r="I23" s="79">
        <v>10000000</v>
      </c>
      <c r="J23" s="80">
        <f>+J14</f>
        <v>1000000</v>
      </c>
      <c r="K23" s="81">
        <f>J23*10</f>
        <v>10000000</v>
      </c>
      <c r="L23" s="82">
        <f>+L14</f>
        <v>1000000</v>
      </c>
      <c r="M23" s="57">
        <f>+M10</f>
        <v>10000000</v>
      </c>
      <c r="N23" s="1"/>
    </row>
    <row r="24" spans="2:14">
      <c r="B24" s="64"/>
      <c r="C24" s="77" t="s">
        <v>159</v>
      </c>
      <c r="D24" s="83">
        <v>0</v>
      </c>
      <c r="E24" s="84">
        <v>0</v>
      </c>
      <c r="F24" s="83">
        <v>0</v>
      </c>
      <c r="G24" s="84">
        <v>0</v>
      </c>
      <c r="H24" s="85">
        <v>1550000</v>
      </c>
      <c r="I24" s="84">
        <f>H24*10</f>
        <v>15500000</v>
      </c>
      <c r="J24" s="83">
        <v>0</v>
      </c>
      <c r="K24" s="84">
        <v>0</v>
      </c>
      <c r="L24" s="85">
        <v>0</v>
      </c>
      <c r="M24" s="84">
        <v>0</v>
      </c>
      <c r="N24" s="1"/>
    </row>
    <row r="25" spans="2:14">
      <c r="B25" s="64"/>
      <c r="C25" s="86" t="s">
        <v>160</v>
      </c>
      <c r="D25" s="83">
        <v>0</v>
      </c>
      <c r="E25" s="87">
        <v>0</v>
      </c>
      <c r="F25" s="83">
        <v>0</v>
      </c>
      <c r="G25" s="87">
        <v>0</v>
      </c>
      <c r="H25" s="85">
        <v>0</v>
      </c>
      <c r="I25" s="87">
        <v>0</v>
      </c>
      <c r="J25" s="83">
        <v>0</v>
      </c>
      <c r="K25" s="87">
        <v>0</v>
      </c>
      <c r="L25" s="85">
        <v>0</v>
      </c>
      <c r="M25" s="87">
        <v>0</v>
      </c>
      <c r="N25" s="1"/>
    </row>
    <row r="26" spans="2:14">
      <c r="B26" s="64"/>
      <c r="C26" s="88" t="s">
        <v>161</v>
      </c>
      <c r="D26" s="89">
        <f t="shared" ref="D26:E26" si="5">D23+D24-D25</f>
        <v>2550000</v>
      </c>
      <c r="E26" s="89">
        <f t="shared" si="5"/>
        <v>25500000</v>
      </c>
      <c r="F26" s="89">
        <f t="shared" ref="F26:G26" si="6">F23+F24-F25</f>
        <v>2550000</v>
      </c>
      <c r="G26" s="89">
        <f t="shared" si="6"/>
        <v>25500000</v>
      </c>
      <c r="H26" s="522">
        <f t="shared" ref="H26:M26" si="7">H23+H24-H25</f>
        <v>2550000</v>
      </c>
      <c r="I26" s="89">
        <f t="shared" si="7"/>
        <v>25500000</v>
      </c>
      <c r="J26" s="89">
        <f t="shared" si="7"/>
        <v>1000000</v>
      </c>
      <c r="K26" s="89">
        <f t="shared" si="7"/>
        <v>10000000</v>
      </c>
      <c r="L26" s="89">
        <f t="shared" si="7"/>
        <v>1000000</v>
      </c>
      <c r="M26" s="89">
        <f t="shared" si="7"/>
        <v>10000000</v>
      </c>
      <c r="N26" s="1"/>
    </row>
    <row r="27" spans="2:14">
      <c r="B27" s="64"/>
      <c r="C27" s="74" t="s">
        <v>162</v>
      </c>
      <c r="D27" s="74"/>
      <c r="E27" s="74"/>
      <c r="F27" s="74"/>
      <c r="G27" s="75"/>
      <c r="H27" s="76"/>
      <c r="I27" s="74"/>
      <c r="J27" s="90"/>
      <c r="K27" s="91"/>
      <c r="L27" s="90"/>
      <c r="M27" s="91"/>
      <c r="N27" s="1"/>
    </row>
    <row r="28" spans="2:14">
      <c r="B28" s="64"/>
      <c r="C28" s="77" t="s">
        <v>158</v>
      </c>
      <c r="D28" s="78">
        <v>250000</v>
      </c>
      <c r="E28" s="78">
        <v>2500000</v>
      </c>
      <c r="F28" s="78">
        <v>250000</v>
      </c>
      <c r="G28" s="97">
        <v>2500000</v>
      </c>
      <c r="H28" s="98">
        <v>250000</v>
      </c>
      <c r="I28" s="78">
        <v>2500000</v>
      </c>
      <c r="J28" s="83">
        <v>250000</v>
      </c>
      <c r="K28" s="83">
        <f>J28*10</f>
        <v>2500000</v>
      </c>
      <c r="L28" s="83">
        <v>0</v>
      </c>
      <c r="M28" s="84">
        <v>0</v>
      </c>
      <c r="N28" s="27"/>
    </row>
    <row r="29" spans="2:14">
      <c r="B29" s="64"/>
      <c r="C29" s="77" t="s">
        <v>159</v>
      </c>
      <c r="D29" s="83">
        <v>0</v>
      </c>
      <c r="E29" s="84">
        <v>0</v>
      </c>
      <c r="F29" s="83">
        <v>0</v>
      </c>
      <c r="G29" s="84">
        <v>0</v>
      </c>
      <c r="H29" s="85">
        <v>0</v>
      </c>
      <c r="I29" s="84">
        <v>0</v>
      </c>
      <c r="J29" s="83">
        <v>0</v>
      </c>
      <c r="K29" s="84">
        <v>0</v>
      </c>
      <c r="L29" s="83">
        <v>0</v>
      </c>
      <c r="M29" s="84">
        <v>0</v>
      </c>
      <c r="N29" s="27"/>
    </row>
    <row r="30" spans="2:14">
      <c r="B30" s="64"/>
      <c r="C30" s="86" t="s">
        <v>160</v>
      </c>
      <c r="D30" s="83">
        <v>0</v>
      </c>
      <c r="E30" s="87">
        <v>0</v>
      </c>
      <c r="F30" s="83">
        <v>0</v>
      </c>
      <c r="G30" s="87">
        <v>0</v>
      </c>
      <c r="H30" s="85">
        <v>0</v>
      </c>
      <c r="I30" s="87">
        <v>0</v>
      </c>
      <c r="J30" s="83">
        <v>0</v>
      </c>
      <c r="K30" s="87">
        <v>0</v>
      </c>
      <c r="L30" s="83">
        <v>0</v>
      </c>
      <c r="M30" s="84">
        <v>0</v>
      </c>
      <c r="N30" s="27"/>
    </row>
    <row r="31" spans="2:14" ht="15.75" thickBot="1">
      <c r="B31" s="64"/>
      <c r="C31" s="88" t="s">
        <v>161</v>
      </c>
      <c r="D31" s="92">
        <f t="shared" ref="D31:I31" si="8">SUM(D27:D30)</f>
        <v>250000</v>
      </c>
      <c r="E31" s="92">
        <f t="shared" si="8"/>
        <v>2500000</v>
      </c>
      <c r="F31" s="92">
        <f t="shared" si="8"/>
        <v>250000</v>
      </c>
      <c r="G31" s="534">
        <f t="shared" si="8"/>
        <v>2500000</v>
      </c>
      <c r="H31" s="523">
        <f t="shared" si="8"/>
        <v>250000</v>
      </c>
      <c r="I31" s="92">
        <f t="shared" si="8"/>
        <v>2500000</v>
      </c>
      <c r="J31" s="92">
        <f>J28+J29-J30</f>
        <v>250000</v>
      </c>
      <c r="K31" s="92">
        <f>K28+K29-K30</f>
        <v>2500000</v>
      </c>
      <c r="L31" s="93">
        <v>0</v>
      </c>
      <c r="M31" s="94">
        <v>0</v>
      </c>
      <c r="N31" s="27"/>
    </row>
    <row r="32" spans="2:14" ht="15.75" thickTop="1">
      <c r="B32" s="64"/>
      <c r="C32" s="95" t="s">
        <v>163</v>
      </c>
      <c r="D32" s="95"/>
      <c r="E32" s="95"/>
      <c r="F32" s="95"/>
      <c r="G32" s="535"/>
      <c r="H32" s="524"/>
      <c r="I32" s="95"/>
      <c r="J32" s="83"/>
      <c r="K32" s="84"/>
      <c r="L32" s="83"/>
      <c r="M32" s="84"/>
      <c r="N32" s="1"/>
    </row>
    <row r="33" spans="2:14">
      <c r="B33" s="64"/>
      <c r="C33" s="74" t="s">
        <v>304</v>
      </c>
      <c r="D33" s="74"/>
      <c r="E33" s="74"/>
      <c r="F33" s="74"/>
      <c r="G33" s="75"/>
      <c r="H33" s="76"/>
      <c r="I33" s="74"/>
      <c r="J33" s="83"/>
      <c r="K33" s="84"/>
      <c r="L33" s="83"/>
      <c r="M33" s="84"/>
      <c r="N33" s="1"/>
    </row>
    <row r="34" spans="2:14">
      <c r="B34" s="64"/>
      <c r="C34" s="96" t="s">
        <v>158</v>
      </c>
      <c r="D34" s="97">
        <f>+F37</f>
        <v>2300000</v>
      </c>
      <c r="E34" s="98">
        <f>+G37</f>
        <v>23000000</v>
      </c>
      <c r="F34" s="97">
        <f>+H37</f>
        <v>2300000</v>
      </c>
      <c r="G34" s="525">
        <f>+I37</f>
        <v>23000000</v>
      </c>
      <c r="H34" s="525">
        <v>1000000</v>
      </c>
      <c r="I34" s="98">
        <v>10000000</v>
      </c>
      <c r="J34" s="56">
        <f>+J23</f>
        <v>1000000</v>
      </c>
      <c r="K34" s="99">
        <f>+K23</f>
        <v>10000000</v>
      </c>
      <c r="L34" s="56">
        <f>+L23</f>
        <v>1000000</v>
      </c>
      <c r="M34" s="519">
        <f>+M23</f>
        <v>10000000</v>
      </c>
      <c r="N34" s="1"/>
    </row>
    <row r="35" spans="2:14">
      <c r="B35" s="64"/>
      <c r="C35" s="77" t="s">
        <v>164</v>
      </c>
      <c r="D35" s="83">
        <v>0</v>
      </c>
      <c r="E35" s="84">
        <v>0</v>
      </c>
      <c r="F35" s="83">
        <v>0</v>
      </c>
      <c r="G35" s="84">
        <v>0</v>
      </c>
      <c r="H35" s="85">
        <v>1300000</v>
      </c>
      <c r="I35" s="84">
        <f>H35*10</f>
        <v>13000000</v>
      </c>
      <c r="J35" s="83">
        <v>0</v>
      </c>
      <c r="K35" s="100">
        <v>0</v>
      </c>
      <c r="L35" s="83">
        <v>0</v>
      </c>
      <c r="M35" s="100">
        <v>0</v>
      </c>
      <c r="N35" s="1"/>
    </row>
    <row r="36" spans="2:14">
      <c r="B36" s="64"/>
      <c r="C36" s="86" t="s">
        <v>165</v>
      </c>
      <c r="D36" s="83">
        <v>0</v>
      </c>
      <c r="E36" s="87">
        <v>0</v>
      </c>
      <c r="F36" s="83">
        <v>0</v>
      </c>
      <c r="G36" s="87">
        <v>0</v>
      </c>
      <c r="H36" s="85">
        <v>0</v>
      </c>
      <c r="I36" s="87">
        <v>0</v>
      </c>
      <c r="J36" s="83">
        <v>0</v>
      </c>
      <c r="K36" s="87">
        <v>0</v>
      </c>
      <c r="L36" s="83">
        <v>0</v>
      </c>
      <c r="M36" s="87">
        <v>0</v>
      </c>
      <c r="N36" s="1"/>
    </row>
    <row r="37" spans="2:14">
      <c r="B37" s="64"/>
      <c r="C37" s="101" t="s">
        <v>161</v>
      </c>
      <c r="D37" s="102">
        <f t="shared" ref="D37:I37" si="9">SUM(D34:D36)</f>
        <v>2300000</v>
      </c>
      <c r="E37" s="102">
        <f t="shared" si="9"/>
        <v>23000000</v>
      </c>
      <c r="F37" s="102">
        <f t="shared" si="9"/>
        <v>2300000</v>
      </c>
      <c r="G37" s="102">
        <f t="shared" si="9"/>
        <v>23000000</v>
      </c>
      <c r="H37" s="526">
        <f t="shared" si="9"/>
        <v>2300000</v>
      </c>
      <c r="I37" s="102">
        <f t="shared" si="9"/>
        <v>23000000</v>
      </c>
      <c r="J37" s="89">
        <f>J34+J35-J36</f>
        <v>1000000</v>
      </c>
      <c r="K37" s="89">
        <f>K34+K35-K36</f>
        <v>10000000</v>
      </c>
      <c r="L37" s="89">
        <f>L34+L35-L36</f>
        <v>1000000</v>
      </c>
      <c r="M37" s="89">
        <f>M34+M35-M36</f>
        <v>10000000</v>
      </c>
      <c r="N37" s="1"/>
    </row>
    <row r="38" spans="2:14">
      <c r="B38" s="64"/>
      <c r="C38" s="88"/>
      <c r="D38" s="512"/>
      <c r="E38" s="512"/>
      <c r="F38" s="512"/>
      <c r="G38" s="536"/>
      <c r="H38" s="527"/>
      <c r="I38" s="512"/>
      <c r="J38" s="90"/>
      <c r="K38" s="91"/>
      <c r="L38" s="513"/>
      <c r="M38" s="91"/>
      <c r="N38" s="1"/>
    </row>
    <row r="39" spans="2:14">
      <c r="B39" s="27"/>
      <c r="C39" s="74" t="s">
        <v>305</v>
      </c>
      <c r="D39" s="74"/>
      <c r="E39" s="74"/>
      <c r="F39" s="74"/>
      <c r="G39" s="75"/>
      <c r="H39" s="76"/>
      <c r="I39" s="74"/>
      <c r="J39" s="103"/>
      <c r="K39" s="104"/>
      <c r="L39" s="105"/>
      <c r="M39" s="106"/>
      <c r="N39" s="1"/>
    </row>
    <row r="40" spans="2:14">
      <c r="B40" s="1"/>
      <c r="C40" s="77" t="s">
        <v>158</v>
      </c>
      <c r="D40" s="107">
        <v>247400</v>
      </c>
      <c r="E40" s="107">
        <v>2474000</v>
      </c>
      <c r="F40" s="107">
        <v>247400</v>
      </c>
      <c r="G40" s="537">
        <v>2474000</v>
      </c>
      <c r="H40" s="528">
        <v>247400</v>
      </c>
      <c r="I40" s="107">
        <v>2474000</v>
      </c>
      <c r="J40" s="83">
        <v>247400</v>
      </c>
      <c r="K40" s="100">
        <f>J40*10</f>
        <v>2474000</v>
      </c>
      <c r="L40" s="85">
        <v>0</v>
      </c>
      <c r="M40" s="100">
        <v>0</v>
      </c>
      <c r="N40" s="1"/>
    </row>
    <row r="41" spans="2:14">
      <c r="B41" s="1"/>
      <c r="C41" s="77" t="s">
        <v>164</v>
      </c>
      <c r="D41" s="83">
        <v>0</v>
      </c>
      <c r="E41" s="84">
        <v>0</v>
      </c>
      <c r="F41" s="83">
        <v>0</v>
      </c>
      <c r="G41" s="84">
        <v>0</v>
      </c>
      <c r="H41" s="85">
        <v>0</v>
      </c>
      <c r="I41" s="84">
        <v>0</v>
      </c>
      <c r="J41" s="83">
        <v>0</v>
      </c>
      <c r="K41" s="84">
        <v>0</v>
      </c>
      <c r="L41" s="85">
        <v>0</v>
      </c>
      <c r="M41" s="100">
        <v>0</v>
      </c>
      <c r="N41" s="1"/>
    </row>
    <row r="42" spans="2:14">
      <c r="B42" s="1"/>
      <c r="C42" s="86" t="s">
        <v>165</v>
      </c>
      <c r="D42" s="83">
        <v>0</v>
      </c>
      <c r="E42" s="87">
        <v>0</v>
      </c>
      <c r="F42" s="83">
        <v>0</v>
      </c>
      <c r="G42" s="87">
        <v>0</v>
      </c>
      <c r="H42" s="85">
        <v>0</v>
      </c>
      <c r="I42" s="87">
        <v>0</v>
      </c>
      <c r="J42" s="83">
        <v>0</v>
      </c>
      <c r="K42" s="87">
        <v>0</v>
      </c>
      <c r="L42" s="85">
        <v>0</v>
      </c>
      <c r="M42" s="100">
        <v>0</v>
      </c>
      <c r="N42" s="1"/>
    </row>
    <row r="43" spans="2:14">
      <c r="B43" s="1"/>
      <c r="C43" s="108" t="s">
        <v>161</v>
      </c>
      <c r="D43" s="324">
        <f t="shared" ref="D43:I43" si="10">SUM(D39:D42)</f>
        <v>247400</v>
      </c>
      <c r="E43" s="324">
        <f t="shared" si="10"/>
        <v>2474000</v>
      </c>
      <c r="F43" s="324">
        <f t="shared" si="10"/>
        <v>247400</v>
      </c>
      <c r="G43" s="538">
        <f t="shared" si="10"/>
        <v>2474000</v>
      </c>
      <c r="H43" s="529">
        <f t="shared" si="10"/>
        <v>247400</v>
      </c>
      <c r="I43" s="109">
        <f t="shared" si="10"/>
        <v>2474000</v>
      </c>
      <c r="J43" s="109">
        <f>J40+J41-J42</f>
        <v>247400</v>
      </c>
      <c r="K43" s="109">
        <f>K40+K41-K42</f>
        <v>2474000</v>
      </c>
      <c r="L43" s="110">
        <v>0</v>
      </c>
      <c r="M43" s="111">
        <v>0</v>
      </c>
      <c r="N43" s="1"/>
    </row>
    <row r="44" spans="2:14">
      <c r="B44" s="1"/>
      <c r="C44" s="112"/>
      <c r="D44" s="112"/>
      <c r="E44" s="112"/>
      <c r="F44" s="112"/>
      <c r="G44" s="112"/>
      <c r="H44" s="113"/>
      <c r="I44" s="113"/>
      <c r="J44" s="113"/>
      <c r="K44" s="113"/>
      <c r="L44" s="85"/>
      <c r="M44" s="114"/>
      <c r="N44" s="1"/>
    </row>
    <row r="45" spans="2:14">
      <c r="B45" s="1"/>
      <c r="C45" s="1"/>
      <c r="D45" s="1"/>
      <c r="E45" s="1"/>
      <c r="F45" s="1"/>
      <c r="G45" s="1"/>
      <c r="H45" s="1"/>
      <c r="I45" s="1"/>
      <c r="J45" s="1"/>
      <c r="K45" s="1"/>
      <c r="L45" s="1"/>
      <c r="M45" s="1"/>
      <c r="N45" s="1"/>
    </row>
    <row r="46" spans="2:14">
      <c r="B46" s="115">
        <v>18.2</v>
      </c>
      <c r="C46" s="681" t="s">
        <v>166</v>
      </c>
      <c r="D46" s="681"/>
      <c r="E46" s="681"/>
      <c r="F46" s="681"/>
      <c r="G46" s="681"/>
      <c r="H46" s="539"/>
      <c r="I46" s="539"/>
      <c r="J46" s="539"/>
      <c r="K46" s="539"/>
      <c r="L46" s="539"/>
      <c r="M46" s="539"/>
    </row>
    <row r="47" spans="2:14" ht="15" customHeight="1">
      <c r="B47" s="116"/>
      <c r="C47" s="674" t="s">
        <v>392</v>
      </c>
      <c r="D47" s="674"/>
      <c r="E47" s="674"/>
      <c r="F47" s="674"/>
      <c r="G47" s="674"/>
      <c r="H47" s="366"/>
      <c r="I47" s="366"/>
      <c r="J47" s="366"/>
      <c r="K47" s="366"/>
      <c r="L47" s="366"/>
      <c r="M47" s="366"/>
    </row>
    <row r="48" spans="2:14">
      <c r="B48" s="116"/>
      <c r="C48" s="674"/>
      <c r="D48" s="674"/>
      <c r="E48" s="674"/>
      <c r="F48" s="674"/>
      <c r="G48" s="674"/>
      <c r="H48" s="366"/>
      <c r="I48" s="366"/>
      <c r="J48" s="366"/>
      <c r="K48" s="366"/>
      <c r="L48" s="366"/>
      <c r="M48" s="366"/>
    </row>
    <row r="49" spans="2:16" ht="28.5" customHeight="1">
      <c r="B49" s="116"/>
      <c r="C49" s="674"/>
      <c r="D49" s="674"/>
      <c r="E49" s="674"/>
      <c r="F49" s="674"/>
      <c r="G49" s="674"/>
      <c r="H49" s="366"/>
      <c r="I49" s="366"/>
      <c r="J49" s="366"/>
      <c r="K49" s="366"/>
      <c r="L49" s="366"/>
      <c r="M49" s="366"/>
    </row>
    <row r="50" spans="2:16">
      <c r="B50" s="116"/>
      <c r="C50" s="117"/>
      <c r="D50" s="354"/>
      <c r="E50" s="354"/>
      <c r="F50" s="309"/>
      <c r="G50" s="309"/>
      <c r="H50" s="117"/>
      <c r="I50" s="117"/>
      <c r="J50" s="117"/>
      <c r="K50" s="117"/>
      <c r="L50" s="117"/>
      <c r="M50" s="117"/>
    </row>
    <row r="51" spans="2:16" ht="15" customHeight="1">
      <c r="B51" s="116"/>
      <c r="C51" s="674" t="s">
        <v>393</v>
      </c>
      <c r="D51" s="674"/>
      <c r="E51" s="674"/>
      <c r="F51" s="674"/>
      <c r="G51" s="674"/>
      <c r="H51" s="366"/>
      <c r="I51" s="366"/>
      <c r="J51" s="366"/>
      <c r="K51" s="366"/>
      <c r="L51" s="366"/>
      <c r="M51" s="366"/>
    </row>
    <row r="52" spans="2:16">
      <c r="B52" s="116"/>
      <c r="C52" s="674"/>
      <c r="D52" s="674"/>
      <c r="E52" s="674"/>
      <c r="F52" s="674"/>
      <c r="G52" s="674"/>
      <c r="H52" s="366"/>
      <c r="I52" s="366"/>
      <c r="J52" s="366"/>
      <c r="K52" s="366"/>
      <c r="L52" s="366"/>
      <c r="M52" s="366"/>
    </row>
    <row r="53" spans="2:16">
      <c r="B53" s="116"/>
      <c r="C53" s="674"/>
      <c r="D53" s="674"/>
      <c r="E53" s="674"/>
      <c r="F53" s="674"/>
      <c r="G53" s="674"/>
      <c r="H53" s="366"/>
      <c r="I53" s="366"/>
      <c r="J53" s="366"/>
      <c r="K53" s="366"/>
      <c r="L53" s="366"/>
      <c r="M53" s="366"/>
    </row>
    <row r="54" spans="2:16">
      <c r="B54" s="118"/>
      <c r="C54" s="119"/>
      <c r="D54" s="119"/>
      <c r="E54" s="119"/>
      <c r="F54" s="119"/>
      <c r="G54" s="119"/>
      <c r="H54" s="119"/>
      <c r="I54" s="119"/>
      <c r="J54" s="119"/>
      <c r="K54" s="119"/>
      <c r="L54" s="119"/>
      <c r="M54" s="119"/>
    </row>
    <row r="55" spans="2:16">
      <c r="B55" s="115">
        <v>18.3</v>
      </c>
      <c r="C55" s="675" t="s">
        <v>167</v>
      </c>
      <c r="D55" s="675"/>
      <c r="E55" s="675"/>
      <c r="F55" s="675"/>
      <c r="G55" s="675"/>
      <c r="H55" s="540"/>
      <c r="I55" s="540"/>
      <c r="J55" s="540"/>
      <c r="K55" s="540"/>
      <c r="L55" s="540"/>
      <c r="M55" s="540"/>
    </row>
    <row r="56" spans="2:16">
      <c r="B56" s="115"/>
      <c r="C56" s="120"/>
      <c r="D56" s="120"/>
      <c r="E56" s="120"/>
      <c r="F56" s="120"/>
      <c r="G56" s="120"/>
      <c r="H56" s="120"/>
      <c r="I56" s="120"/>
      <c r="J56" s="120"/>
      <c r="K56" s="120"/>
      <c r="L56" s="120"/>
      <c r="M56" s="120"/>
    </row>
    <row r="57" spans="2:16">
      <c r="B57" s="121"/>
      <c r="C57" s="676" t="s">
        <v>141</v>
      </c>
      <c r="D57" s="670" t="str">
        <f>D19</f>
        <v>As on March 31, 2020</v>
      </c>
      <c r="E57" s="671"/>
      <c r="F57" s="670" t="str">
        <f>F19</f>
        <v>As on March 31, 2019</v>
      </c>
      <c r="G57" s="671"/>
      <c r="H57" s="670" t="str">
        <f>H19</f>
        <v>As on March 31, 2018</v>
      </c>
      <c r="I57" s="671"/>
      <c r="J57" s="670" t="str">
        <f>J19</f>
        <v>As on March 31, 2017</v>
      </c>
      <c r="K57" s="672"/>
      <c r="L57" s="673" t="s">
        <v>147</v>
      </c>
      <c r="M57" s="671"/>
    </row>
    <row r="58" spans="2:16" ht="28.5">
      <c r="B58" s="121"/>
      <c r="C58" s="677"/>
      <c r="D58" s="122" t="s">
        <v>142</v>
      </c>
      <c r="E58" s="123" t="s">
        <v>143</v>
      </c>
      <c r="F58" s="122" t="s">
        <v>142</v>
      </c>
      <c r="G58" s="123" t="s">
        <v>143</v>
      </c>
      <c r="H58" s="122" t="s">
        <v>142</v>
      </c>
      <c r="I58" s="123" t="s">
        <v>143</v>
      </c>
      <c r="J58" s="122" t="s">
        <v>142</v>
      </c>
      <c r="K58" s="123" t="s">
        <v>143</v>
      </c>
      <c r="L58" s="122" t="s">
        <v>142</v>
      </c>
      <c r="M58" s="123" t="s">
        <v>143</v>
      </c>
      <c r="O58" s="42" t="s">
        <v>346</v>
      </c>
    </row>
    <row r="59" spans="2:16">
      <c r="B59" s="121"/>
      <c r="C59" s="124" t="s">
        <v>168</v>
      </c>
      <c r="D59" s="124"/>
      <c r="E59" s="124"/>
      <c r="F59" s="124"/>
      <c r="G59" s="124"/>
      <c r="H59" s="125"/>
      <c r="I59" s="125"/>
      <c r="J59" s="125"/>
      <c r="K59" s="125"/>
      <c r="L59" s="125"/>
      <c r="M59" s="125"/>
    </row>
    <row r="60" spans="2:16">
      <c r="B60" s="121"/>
      <c r="C60" s="333" t="s">
        <v>276</v>
      </c>
      <c r="D60" s="126">
        <v>650000</v>
      </c>
      <c r="E60" s="127">
        <v>0.28260000000000002</v>
      </c>
      <c r="F60" s="126">
        <v>650000</v>
      </c>
      <c r="G60" s="127">
        <v>0.28260000000000002</v>
      </c>
      <c r="H60" s="126">
        <v>650000</v>
      </c>
      <c r="I60" s="127">
        <v>0.28260000000000002</v>
      </c>
      <c r="J60" s="126">
        <v>0</v>
      </c>
      <c r="K60" s="127">
        <v>0</v>
      </c>
      <c r="L60" s="125"/>
      <c r="M60" s="125"/>
      <c r="O60" s="308">
        <f>+H60/P60</f>
        <v>0.28260869565217389</v>
      </c>
      <c r="P60" s="42">
        <v>2300000</v>
      </c>
    </row>
    <row r="61" spans="2:16">
      <c r="B61" s="121"/>
      <c r="C61" s="333" t="s">
        <v>277</v>
      </c>
      <c r="D61" s="126">
        <v>650000</v>
      </c>
      <c r="E61" s="127">
        <v>0.28260000000000002</v>
      </c>
      <c r="F61" s="126">
        <v>650000</v>
      </c>
      <c r="G61" s="127">
        <v>0.28260000000000002</v>
      </c>
      <c r="H61" s="126">
        <v>650000</v>
      </c>
      <c r="I61" s="127">
        <v>0.28260000000000002</v>
      </c>
      <c r="J61" s="126">
        <v>0</v>
      </c>
      <c r="K61" s="127">
        <v>0</v>
      </c>
      <c r="L61" s="125"/>
      <c r="M61" s="125"/>
      <c r="O61" s="308">
        <f t="shared" ref="O61:O65" si="11">+H61/P61</f>
        <v>0.28260869565217389</v>
      </c>
      <c r="P61" s="42">
        <v>2300000</v>
      </c>
    </row>
    <row r="62" spans="2:16">
      <c r="B62" s="121"/>
      <c r="C62" s="334" t="s">
        <v>169</v>
      </c>
      <c r="D62" s="126">
        <v>112165</v>
      </c>
      <c r="E62" s="127">
        <v>4.8800000000000003E-2</v>
      </c>
      <c r="F62" s="126">
        <v>112165</v>
      </c>
      <c r="G62" s="127">
        <v>4.8800000000000003E-2</v>
      </c>
      <c r="H62" s="126">
        <v>112165</v>
      </c>
      <c r="I62" s="127">
        <v>4.8800000000000003E-2</v>
      </c>
      <c r="J62" s="126">
        <v>123000</v>
      </c>
      <c r="K62" s="127">
        <v>0.123</v>
      </c>
      <c r="L62" s="126">
        <v>248000</v>
      </c>
      <c r="M62" s="127">
        <v>0.248</v>
      </c>
      <c r="O62" s="308">
        <f t="shared" si="11"/>
        <v>4.8767391304347825E-2</v>
      </c>
      <c r="P62" s="42">
        <v>2300000</v>
      </c>
    </row>
    <row r="63" spans="2:16">
      <c r="B63" s="121"/>
      <c r="C63" s="334" t="s">
        <v>170</v>
      </c>
      <c r="D63" s="126">
        <v>122590</v>
      </c>
      <c r="E63" s="127">
        <v>5.33E-2</v>
      </c>
      <c r="F63" s="126">
        <v>122590</v>
      </c>
      <c r="G63" s="127">
        <v>5.33E-2</v>
      </c>
      <c r="H63" s="126">
        <v>122590</v>
      </c>
      <c r="I63" s="127">
        <v>5.33E-2</v>
      </c>
      <c r="J63" s="126">
        <v>123600</v>
      </c>
      <c r="K63" s="127">
        <f>J63/1000000</f>
        <v>0.1236</v>
      </c>
      <c r="L63" s="126" t="s">
        <v>140</v>
      </c>
      <c r="M63" s="126" t="s">
        <v>140</v>
      </c>
      <c r="O63" s="308">
        <f t="shared" si="11"/>
        <v>5.33E-2</v>
      </c>
      <c r="P63" s="42">
        <v>2300000</v>
      </c>
    </row>
    <row r="64" spans="2:16">
      <c r="B64" s="121"/>
      <c r="C64" s="334" t="s">
        <v>171</v>
      </c>
      <c r="D64" s="126">
        <v>125000</v>
      </c>
      <c r="E64" s="127">
        <v>5.4300000000000001E-2</v>
      </c>
      <c r="F64" s="126">
        <v>125000</v>
      </c>
      <c r="G64" s="127">
        <v>5.4300000000000001E-2</v>
      </c>
      <c r="H64" s="126">
        <v>125000</v>
      </c>
      <c r="I64" s="127">
        <v>5.4300000000000001E-2</v>
      </c>
      <c r="J64" s="126">
        <v>125000</v>
      </c>
      <c r="K64" s="127">
        <v>0.125</v>
      </c>
      <c r="L64" s="126" t="s">
        <v>140</v>
      </c>
      <c r="M64" s="126" t="s">
        <v>140</v>
      </c>
      <c r="O64" s="308">
        <f t="shared" si="11"/>
        <v>5.434782608695652E-2</v>
      </c>
      <c r="P64" s="42">
        <v>2300000</v>
      </c>
    </row>
    <row r="65" spans="2:16">
      <c r="B65" s="121"/>
      <c r="C65" s="334" t="s">
        <v>172</v>
      </c>
      <c r="D65" s="126">
        <v>136500</v>
      </c>
      <c r="E65" s="127">
        <v>5.9299999999999999E-2</v>
      </c>
      <c r="F65" s="126">
        <v>136500</v>
      </c>
      <c r="G65" s="127">
        <v>5.9299999999999999E-2</v>
      </c>
      <c r="H65" s="126">
        <v>136500</v>
      </c>
      <c r="I65" s="127">
        <v>5.9299999999999999E-2</v>
      </c>
      <c r="J65" s="126">
        <v>136500</v>
      </c>
      <c r="K65" s="127">
        <f>J65/1000000</f>
        <v>0.13650000000000001</v>
      </c>
      <c r="L65" s="126" t="s">
        <v>140</v>
      </c>
      <c r="M65" s="126" t="s">
        <v>140</v>
      </c>
      <c r="O65" s="308">
        <f t="shared" si="11"/>
        <v>5.9347826086956525E-2</v>
      </c>
      <c r="P65" s="42">
        <v>2300000</v>
      </c>
    </row>
    <row r="66" spans="2:16">
      <c r="B66" s="118"/>
      <c r="C66" s="1"/>
      <c r="D66" s="1"/>
      <c r="E66" s="1"/>
      <c r="F66" s="1"/>
      <c r="G66" s="1"/>
      <c r="H66" s="1"/>
      <c r="I66" s="1"/>
      <c r="J66" s="1"/>
      <c r="K66" s="128"/>
      <c r="L66" s="129"/>
      <c r="M66" s="129"/>
    </row>
    <row r="67" spans="2:16" ht="15" customHeight="1">
      <c r="B67" s="115">
        <v>18.399999999999999</v>
      </c>
      <c r="C67" s="678" t="s">
        <v>173</v>
      </c>
      <c r="D67" s="678"/>
      <c r="E67" s="678"/>
      <c r="F67" s="678"/>
      <c r="G67" s="678"/>
      <c r="H67" s="366"/>
      <c r="I67" s="366"/>
      <c r="J67" s="366"/>
      <c r="K67" s="366"/>
      <c r="L67" s="366"/>
      <c r="M67" s="366"/>
    </row>
    <row r="68" spans="2:16">
      <c r="B68" s="115"/>
      <c r="C68" s="678"/>
      <c r="D68" s="678"/>
      <c r="E68" s="678"/>
      <c r="F68" s="678"/>
      <c r="G68" s="678"/>
      <c r="H68" s="366"/>
      <c r="I68" s="366"/>
      <c r="J68" s="366"/>
      <c r="K68" s="366"/>
      <c r="L68" s="366"/>
      <c r="M68" s="366"/>
    </row>
    <row r="69" spans="2:16">
      <c r="B69" s="115"/>
      <c r="C69" s="117"/>
      <c r="D69" s="354"/>
      <c r="E69" s="354"/>
      <c r="F69" s="309"/>
      <c r="G69" s="309"/>
      <c r="H69" s="117"/>
      <c r="I69" s="117"/>
      <c r="J69" s="117"/>
      <c r="K69" s="117"/>
      <c r="L69" s="117"/>
      <c r="M69" s="117"/>
    </row>
    <row r="70" spans="2:16" ht="15" customHeight="1">
      <c r="B70" s="115">
        <v>18.5</v>
      </c>
      <c r="C70" s="678" t="s">
        <v>174</v>
      </c>
      <c r="D70" s="678"/>
      <c r="E70" s="678"/>
      <c r="F70" s="678"/>
      <c r="G70" s="678"/>
      <c r="H70" s="366"/>
      <c r="I70" s="366"/>
      <c r="J70" s="358"/>
      <c r="K70" s="358"/>
      <c r="L70" s="358"/>
      <c r="M70" s="358"/>
    </row>
    <row r="71" spans="2:16" ht="33" customHeight="1">
      <c r="B71" s="115"/>
      <c r="C71" s="678"/>
      <c r="D71" s="678"/>
      <c r="E71" s="678"/>
      <c r="F71" s="678"/>
      <c r="G71" s="678"/>
      <c r="H71" s="366"/>
      <c r="I71" s="366"/>
      <c r="J71" s="358"/>
      <c r="K71" s="358"/>
      <c r="L71" s="358"/>
      <c r="M71" s="358"/>
    </row>
    <row r="72" spans="2:16">
      <c r="C72" s="130"/>
      <c r="D72" s="130"/>
      <c r="E72" s="130"/>
      <c r="F72" s="130"/>
      <c r="G72" s="130"/>
      <c r="H72" s="130"/>
      <c r="I72" s="130"/>
      <c r="J72" s="130"/>
      <c r="K72" s="130"/>
      <c r="L72" s="130"/>
      <c r="M72" s="130"/>
    </row>
    <row r="73" spans="2:16">
      <c r="L73" s="131"/>
      <c r="M73" s="131"/>
    </row>
    <row r="74" spans="2:16">
      <c r="L74" s="131"/>
      <c r="M74" s="131"/>
    </row>
    <row r="75" spans="2:16">
      <c r="L75" s="132"/>
      <c r="M75" s="132"/>
      <c r="N75" s="133"/>
    </row>
    <row r="76" spans="2:16">
      <c r="L76" s="132"/>
      <c r="M76" s="132"/>
      <c r="N76" s="133"/>
    </row>
    <row r="77" spans="2:16">
      <c r="L77" s="132"/>
      <c r="M77" s="132"/>
      <c r="N77" s="133"/>
    </row>
    <row r="78" spans="2:16">
      <c r="L78" s="132"/>
      <c r="M78" s="132"/>
      <c r="N78" s="133"/>
    </row>
    <row r="79" spans="2:16">
      <c r="L79" s="132"/>
      <c r="M79" s="132"/>
      <c r="N79" s="133"/>
    </row>
    <row r="80" spans="2:16">
      <c r="L80" s="132"/>
      <c r="M80" s="132"/>
      <c r="N80" s="133"/>
    </row>
    <row r="81" spans="12:18">
      <c r="L81" s="132"/>
      <c r="M81" s="132"/>
      <c r="N81" s="133"/>
    </row>
    <row r="82" spans="12:18">
      <c r="L82" s="132"/>
      <c r="M82" s="132"/>
      <c r="N82" s="134"/>
    </row>
    <row r="83" spans="12:18">
      <c r="L83" s="132"/>
      <c r="M83" s="132"/>
      <c r="N83" s="135"/>
      <c r="O83" s="136"/>
    </row>
    <row r="84" spans="12:18">
      <c r="L84" s="132"/>
      <c r="M84" s="132"/>
      <c r="N84" s="135"/>
      <c r="O84" s="136"/>
    </row>
    <row r="85" spans="12:18">
      <c r="L85" s="132"/>
      <c r="M85" s="132"/>
      <c r="N85" s="135"/>
      <c r="O85" s="136"/>
    </row>
    <row r="86" spans="12:18">
      <c r="L86" s="132"/>
      <c r="M86" s="132"/>
      <c r="N86" s="137"/>
    </row>
    <row r="87" spans="12:18">
      <c r="L87" s="132"/>
      <c r="M87" s="132"/>
      <c r="N87" s="137"/>
    </row>
    <row r="88" spans="12:18">
      <c r="L88" s="132"/>
      <c r="M88" s="132"/>
      <c r="N88" s="137"/>
    </row>
    <row r="89" spans="12:18">
      <c r="L89" s="138"/>
      <c r="M89" s="132"/>
      <c r="N89" s="105"/>
    </row>
    <row r="90" spans="12:18">
      <c r="L90" s="139"/>
      <c r="M90" s="132"/>
      <c r="N90" s="140"/>
      <c r="O90" s="136"/>
    </row>
    <row r="91" spans="12:18">
      <c r="L91" s="132"/>
      <c r="M91" s="132"/>
      <c r="N91" s="133"/>
      <c r="O91" s="141"/>
      <c r="P91" s="141"/>
      <c r="Q91" s="141"/>
      <c r="R91" s="141"/>
    </row>
    <row r="92" spans="12:18">
      <c r="L92" s="132"/>
      <c r="M92" s="132"/>
      <c r="N92" s="142"/>
      <c r="O92" s="141"/>
      <c r="P92" s="141"/>
      <c r="Q92" s="141"/>
      <c r="R92" s="141"/>
    </row>
    <row r="93" spans="12:18">
      <c r="L93" s="132"/>
      <c r="M93" s="132"/>
      <c r="N93" s="142"/>
      <c r="O93" s="141"/>
      <c r="P93" s="141"/>
      <c r="Q93" s="141"/>
      <c r="R93" s="141"/>
    </row>
    <row r="94" spans="12:18">
      <c r="L94" s="132"/>
      <c r="M94" s="132"/>
      <c r="N94" s="143"/>
      <c r="O94" s="141"/>
      <c r="P94" s="141"/>
      <c r="Q94" s="141"/>
      <c r="R94" s="141"/>
    </row>
    <row r="95" spans="12:18">
      <c r="L95" s="132"/>
      <c r="M95" s="132"/>
      <c r="N95" s="144"/>
      <c r="O95" s="141"/>
      <c r="P95" s="141"/>
      <c r="Q95" s="141"/>
      <c r="R95" s="141"/>
    </row>
    <row r="96" spans="12:18">
      <c r="L96" s="145"/>
      <c r="M96" s="132"/>
      <c r="N96" s="146"/>
      <c r="O96" s="141"/>
      <c r="P96" s="141"/>
      <c r="Q96" s="141"/>
      <c r="R96" s="141"/>
    </row>
    <row r="97" spans="12:18">
      <c r="L97" s="139"/>
      <c r="M97" s="132"/>
      <c r="N97" s="134"/>
      <c r="O97" s="147"/>
      <c r="P97" s="148"/>
      <c r="Q97" s="149"/>
      <c r="R97" s="149"/>
    </row>
    <row r="98" spans="12:18">
      <c r="L98" s="132"/>
      <c r="M98" s="132"/>
      <c r="N98" s="133"/>
      <c r="O98" s="147"/>
      <c r="P98" s="148"/>
      <c r="Q98" s="149"/>
      <c r="R98" s="149"/>
    </row>
    <row r="99" spans="12:18">
      <c r="L99" s="132"/>
      <c r="M99" s="132"/>
      <c r="N99" s="142"/>
      <c r="O99" s="147"/>
      <c r="P99" s="141"/>
      <c r="Q99" s="149"/>
      <c r="R99" s="149"/>
    </row>
    <row r="100" spans="12:18">
      <c r="L100" s="132"/>
      <c r="M100" s="132"/>
      <c r="N100" s="142"/>
      <c r="O100" s="147"/>
      <c r="P100" s="150"/>
      <c r="Q100" s="149"/>
      <c r="R100" s="149"/>
    </row>
    <row r="101" spans="12:18">
      <c r="L101" s="132"/>
      <c r="M101" s="132"/>
      <c r="N101" s="142"/>
      <c r="O101" s="147"/>
      <c r="P101" s="151"/>
      <c r="Q101" s="151"/>
      <c r="R101" s="149"/>
    </row>
    <row r="102" spans="12:18">
      <c r="L102" s="132"/>
      <c r="M102" s="132"/>
      <c r="N102" s="143"/>
      <c r="O102" s="141"/>
      <c r="P102" s="141"/>
      <c r="Q102" s="141"/>
      <c r="R102" s="152"/>
    </row>
    <row r="103" spans="12:18">
      <c r="L103" s="132"/>
      <c r="M103" s="153"/>
      <c r="N103" s="144"/>
      <c r="O103" s="141"/>
      <c r="P103" s="141"/>
      <c r="Q103" s="151"/>
      <c r="R103" s="151"/>
    </row>
    <row r="104" spans="12:18">
      <c r="L104" s="1"/>
      <c r="M104" s="1"/>
    </row>
    <row r="122" spans="3:9" ht="15.75">
      <c r="C122" s="154"/>
      <c r="D122" s="154"/>
      <c r="E122" s="154"/>
      <c r="F122" s="154"/>
      <c r="G122" s="154"/>
      <c r="H122" s="154"/>
      <c r="I122" s="154"/>
    </row>
  </sheetData>
  <mergeCells count="25">
    <mergeCell ref="C67:G68"/>
    <mergeCell ref="C70:G71"/>
    <mergeCell ref="B2:G2"/>
    <mergeCell ref="B3:G3"/>
    <mergeCell ref="B5:G5"/>
    <mergeCell ref="C46:G46"/>
    <mergeCell ref="C47:G49"/>
    <mergeCell ref="H57:I57"/>
    <mergeCell ref="J57:K57"/>
    <mergeCell ref="L57:M57"/>
    <mergeCell ref="F57:G57"/>
    <mergeCell ref="H19:I19"/>
    <mergeCell ref="J19:K19"/>
    <mergeCell ref="L19:M19"/>
    <mergeCell ref="C51:G53"/>
    <mergeCell ref="C55:G55"/>
    <mergeCell ref="D57:E57"/>
    <mergeCell ref="C57:C58"/>
    <mergeCell ref="H7:I7"/>
    <mergeCell ref="J7:K7"/>
    <mergeCell ref="L7:M7"/>
    <mergeCell ref="D7:E7"/>
    <mergeCell ref="D19:E19"/>
    <mergeCell ref="F7:G7"/>
    <mergeCell ref="F19:G19"/>
  </mergeCells>
  <pageMargins left="0.7" right="0.7" top="0.75" bottom="0.75" header="0.3" footer="0.3"/>
  <pageSetup scale="89" fitToHeight="0" orientation="landscape" r:id="rId1"/>
  <rowBreaks count="1" manualBreakCount="1">
    <brk id="37" max="6" man="1"/>
  </rowBreaks>
</worksheet>
</file>

<file path=xl/worksheets/sheet6.xml><?xml version="1.0" encoding="utf-8"?>
<worksheet xmlns="http://schemas.openxmlformats.org/spreadsheetml/2006/main" xmlns:r="http://schemas.openxmlformats.org/officeDocument/2006/relationships">
  <sheetPr>
    <pageSetUpPr fitToPage="1"/>
  </sheetPr>
  <dimension ref="A1:M74"/>
  <sheetViews>
    <sheetView view="pageBreakPreview" zoomScale="85" zoomScaleSheetLayoutView="85" workbookViewId="0">
      <selection sqref="A1:F1"/>
    </sheetView>
  </sheetViews>
  <sheetFormatPr defaultRowHeight="15"/>
  <cols>
    <col min="1" max="1" width="5.85546875" style="1" customWidth="1"/>
    <col min="2" max="2" width="9.140625" style="1"/>
    <col min="3" max="3" width="45.140625" style="1" customWidth="1"/>
    <col min="4" max="4" width="0" style="1" hidden="1" customWidth="1"/>
    <col min="5" max="6" width="28.7109375" style="1" customWidth="1"/>
    <col min="7" max="7" width="22.85546875" style="1" hidden="1" customWidth="1"/>
    <col min="8" max="8" width="1.28515625" style="1" customWidth="1"/>
    <col min="9" max="9" width="22.85546875" style="1" hidden="1" customWidth="1"/>
    <col min="10" max="10" width="2.140625" style="1" hidden="1" customWidth="1"/>
    <col min="11" max="11" width="19" style="1" hidden="1" customWidth="1"/>
    <col min="12" max="12" width="9.140625" style="1"/>
    <col min="13" max="13" width="11.28515625" style="1" bestFit="1" customWidth="1"/>
    <col min="14" max="16384" width="9.140625" style="1"/>
  </cols>
  <sheetData>
    <row r="1" spans="1:13">
      <c r="A1" s="683" t="str">
        <f>BS!B1</f>
        <v>JYOTIRGAMYA ENTERPRISES LIMITED</v>
      </c>
      <c r="B1" s="684"/>
      <c r="C1" s="684"/>
      <c r="D1" s="684"/>
      <c r="E1" s="684"/>
      <c r="F1" s="685"/>
      <c r="G1" s="228"/>
      <c r="H1" s="228"/>
      <c r="I1" s="228"/>
      <c r="J1" s="228"/>
      <c r="K1" s="228"/>
    </row>
    <row r="2" spans="1:13" ht="33" customHeight="1">
      <c r="A2" s="686" t="str">
        <f>CFS!B2</f>
        <v>Regd. Office: Office No. 3,IInd Floor, P 37/38, Gomti Complex, Pandav Nagar, Mayur Vihar, Phase-1 New Delhi,East Delhi 110091</v>
      </c>
      <c r="B2" s="687"/>
      <c r="C2" s="687"/>
      <c r="D2" s="687"/>
      <c r="E2" s="687"/>
      <c r="F2" s="688"/>
      <c r="G2" s="541"/>
      <c r="H2" s="343"/>
      <c r="I2" s="343"/>
      <c r="J2" s="343"/>
      <c r="K2" s="343"/>
    </row>
    <row r="3" spans="1:13">
      <c r="A3" s="542"/>
      <c r="B3" s="543"/>
      <c r="C3" s="543"/>
      <c r="D3" s="543"/>
      <c r="E3" s="543"/>
      <c r="F3" s="544"/>
      <c r="G3" s="210"/>
      <c r="H3" s="210"/>
      <c r="I3" s="210"/>
      <c r="J3" s="210"/>
      <c r="K3" s="210"/>
    </row>
    <row r="4" spans="1:13">
      <c r="A4" s="689" t="s">
        <v>381</v>
      </c>
      <c r="B4" s="690"/>
      <c r="C4" s="690"/>
      <c r="D4" s="690"/>
      <c r="E4" s="690"/>
      <c r="F4" s="691"/>
      <c r="G4" s="211"/>
      <c r="H4" s="211"/>
      <c r="I4" s="211"/>
      <c r="J4" s="211"/>
      <c r="K4" s="211"/>
    </row>
    <row r="5" spans="1:13">
      <c r="A5" s="545"/>
      <c r="B5" s="546"/>
      <c r="C5" s="546"/>
      <c r="D5" s="546"/>
      <c r="E5" s="546"/>
      <c r="F5" s="547"/>
      <c r="G5" s="214"/>
      <c r="H5" s="213"/>
      <c r="I5" s="214"/>
      <c r="J5" s="214"/>
      <c r="K5" s="214"/>
    </row>
    <row r="6" spans="1:13">
      <c r="A6" s="548"/>
      <c r="B6" s="215"/>
      <c r="C6" s="215"/>
      <c r="D6" s="215"/>
      <c r="E6" s="216" t="s">
        <v>138</v>
      </c>
      <c r="F6" s="549" t="s">
        <v>138</v>
      </c>
      <c r="G6" s="216" t="s">
        <v>138</v>
      </c>
      <c r="H6" s="216"/>
      <c r="I6" s="216" t="s">
        <v>138</v>
      </c>
      <c r="J6" s="217"/>
      <c r="K6" s="216" t="s">
        <v>138</v>
      </c>
    </row>
    <row r="7" spans="1:13">
      <c r="A7" s="550" t="s">
        <v>102</v>
      </c>
      <c r="B7" s="218"/>
      <c r="C7" s="218"/>
      <c r="D7" s="218"/>
      <c r="E7" s="219" t="s">
        <v>374</v>
      </c>
      <c r="F7" s="551" t="s">
        <v>351</v>
      </c>
      <c r="G7" s="219" t="s">
        <v>107</v>
      </c>
      <c r="H7" s="219"/>
      <c r="I7" s="219" t="s">
        <v>108</v>
      </c>
      <c r="J7" s="220"/>
      <c r="K7" s="221" t="s">
        <v>243</v>
      </c>
    </row>
    <row r="8" spans="1:13">
      <c r="A8" s="552"/>
      <c r="B8" s="222"/>
      <c r="C8" s="222"/>
      <c r="D8" s="222"/>
      <c r="E8" s="223" t="s">
        <v>109</v>
      </c>
      <c r="F8" s="553" t="s">
        <v>109</v>
      </c>
      <c r="G8" s="223" t="s">
        <v>109</v>
      </c>
      <c r="H8" s="224"/>
      <c r="I8" s="223" t="s">
        <v>109</v>
      </c>
      <c r="J8" s="225"/>
      <c r="K8" s="223" t="s">
        <v>109</v>
      </c>
    </row>
    <row r="9" spans="1:13">
      <c r="A9" s="545"/>
      <c r="B9" s="218"/>
      <c r="C9" s="218"/>
      <c r="D9" s="218"/>
      <c r="E9" s="218"/>
      <c r="F9" s="554"/>
      <c r="G9" s="226"/>
      <c r="H9" s="227"/>
      <c r="I9" s="226"/>
      <c r="J9" s="226"/>
      <c r="K9" s="226"/>
    </row>
    <row r="10" spans="1:13">
      <c r="A10" s="555">
        <v>19</v>
      </c>
      <c r="B10" s="556" t="s">
        <v>175</v>
      </c>
      <c r="C10" s="556"/>
      <c r="D10" s="556"/>
      <c r="E10" s="556"/>
      <c r="F10" s="557"/>
      <c r="G10" s="229"/>
      <c r="H10" s="230"/>
      <c r="I10" s="229"/>
      <c r="J10" s="229"/>
      <c r="K10" s="229"/>
    </row>
    <row r="11" spans="1:13">
      <c r="A11" s="545"/>
      <c r="B11" s="558" t="s">
        <v>176</v>
      </c>
      <c r="C11" s="559"/>
      <c r="D11" s="559"/>
      <c r="E11" s="559"/>
      <c r="F11" s="560"/>
      <c r="G11" s="232"/>
      <c r="H11" s="233"/>
      <c r="I11" s="232"/>
      <c r="J11" s="232"/>
      <c r="K11" s="232"/>
    </row>
    <row r="12" spans="1:13">
      <c r="A12" s="545"/>
      <c r="B12" s="234" t="s">
        <v>177</v>
      </c>
      <c r="C12" s="558" t="s">
        <v>178</v>
      </c>
      <c r="D12" s="558"/>
      <c r="E12" s="558"/>
      <c r="F12" s="561"/>
      <c r="G12" s="232"/>
      <c r="H12" s="235"/>
      <c r="I12" s="232"/>
      <c r="J12" s="232"/>
      <c r="K12" s="232"/>
      <c r="M12" s="1">
        <f>33342684.72-125676.05</f>
        <v>33217008.669999998</v>
      </c>
    </row>
    <row r="13" spans="1:13">
      <c r="A13" s="545"/>
      <c r="B13" s="562"/>
      <c r="C13" s="563" t="s">
        <v>179</v>
      </c>
      <c r="D13" s="563"/>
      <c r="E13" s="227">
        <f>+F16</f>
        <v>27271000</v>
      </c>
      <c r="F13" s="564">
        <f>+G16</f>
        <v>27271000</v>
      </c>
      <c r="G13" s="227">
        <f>+I16</f>
        <v>22266000</v>
      </c>
      <c r="H13" s="236"/>
      <c r="I13" s="227">
        <v>22266000</v>
      </c>
      <c r="J13" s="227"/>
      <c r="K13" s="227">
        <v>22266000</v>
      </c>
    </row>
    <row r="14" spans="1:13">
      <c r="A14" s="545"/>
      <c r="B14" s="562"/>
      <c r="C14" s="563" t="s">
        <v>180</v>
      </c>
      <c r="D14" s="563"/>
      <c r="E14" s="227"/>
      <c r="F14" s="564"/>
      <c r="G14" s="227">
        <v>5005000</v>
      </c>
      <c r="H14" s="236"/>
      <c r="I14" s="227">
        <v>0</v>
      </c>
      <c r="J14" s="227"/>
      <c r="K14" s="227"/>
    </row>
    <row r="15" spans="1:13" ht="25.5" hidden="1" customHeight="1">
      <c r="A15" s="545"/>
      <c r="B15" s="562"/>
      <c r="C15" s="565" t="s">
        <v>181</v>
      </c>
      <c r="D15" s="565"/>
      <c r="E15" s="227">
        <v>0</v>
      </c>
      <c r="F15" s="564">
        <v>0</v>
      </c>
      <c r="G15" s="227">
        <v>0</v>
      </c>
      <c r="H15" s="237"/>
      <c r="I15" s="227">
        <v>0</v>
      </c>
      <c r="J15" s="227"/>
      <c r="K15" s="227"/>
    </row>
    <row r="16" spans="1:13">
      <c r="A16" s="566"/>
      <c r="B16" s="562"/>
      <c r="C16" s="558" t="s">
        <v>182</v>
      </c>
      <c r="D16" s="558"/>
      <c r="E16" s="238">
        <f>E13+E14+SUM(E15:E15)</f>
        <v>27271000</v>
      </c>
      <c r="F16" s="567">
        <f>F13+F14+SUM(F15:F15)</f>
        <v>27271000</v>
      </c>
      <c r="G16" s="238">
        <f>G13+G14+SUM(G15:G15)</f>
        <v>27271000</v>
      </c>
      <c r="H16" s="235"/>
      <c r="I16" s="238">
        <f>I13+I14+SUM(I15:I15)</f>
        <v>22266000</v>
      </c>
      <c r="J16" s="239"/>
      <c r="K16" s="238">
        <f>K13+K14+SUM(K15:K15)</f>
        <v>22266000</v>
      </c>
      <c r="M16" s="174"/>
    </row>
    <row r="17" spans="1:11">
      <c r="A17" s="545"/>
      <c r="B17" s="563"/>
      <c r="C17" s="563"/>
      <c r="D17" s="563"/>
      <c r="E17" s="227"/>
      <c r="F17" s="564"/>
      <c r="G17" s="227"/>
      <c r="H17" s="236"/>
      <c r="I17" s="227"/>
      <c r="J17" s="227"/>
      <c r="K17" s="227"/>
    </row>
    <row r="18" spans="1:11" hidden="1">
      <c r="A18" s="545"/>
      <c r="B18" s="234" t="s">
        <v>183</v>
      </c>
      <c r="C18" s="558" t="s">
        <v>184</v>
      </c>
      <c r="D18" s="558"/>
      <c r="E18" s="227"/>
      <c r="F18" s="564"/>
      <c r="G18" s="232"/>
      <c r="H18" s="235"/>
      <c r="I18" s="232"/>
      <c r="J18" s="227"/>
      <c r="K18" s="232"/>
    </row>
    <row r="19" spans="1:11" hidden="1">
      <c r="A19" s="545"/>
      <c r="B19" s="562"/>
      <c r="C19" s="563" t="s">
        <v>179</v>
      </c>
      <c r="D19" s="563"/>
      <c r="E19" s="227">
        <f>+G22</f>
        <v>0</v>
      </c>
      <c r="F19" s="564">
        <f>+H22</f>
        <v>0</v>
      </c>
      <c r="G19" s="227">
        <f>+I22</f>
        <v>0</v>
      </c>
      <c r="H19" s="236"/>
      <c r="I19" s="227">
        <v>0</v>
      </c>
      <c r="J19" s="227"/>
      <c r="K19" s="227">
        <v>0</v>
      </c>
    </row>
    <row r="20" spans="1:11" hidden="1">
      <c r="A20" s="545"/>
      <c r="B20" s="562"/>
      <c r="C20" s="563" t="s">
        <v>185</v>
      </c>
      <c r="D20" s="563"/>
      <c r="E20" s="227">
        <v>0</v>
      </c>
      <c r="F20" s="564">
        <v>0</v>
      </c>
      <c r="G20" s="227">
        <v>0</v>
      </c>
      <c r="H20" s="236"/>
      <c r="I20" s="227">
        <v>0</v>
      </c>
      <c r="J20" s="227"/>
      <c r="K20" s="227"/>
    </row>
    <row r="21" spans="1:11" hidden="1">
      <c r="A21" s="545"/>
      <c r="B21" s="562"/>
      <c r="C21" s="563" t="s">
        <v>186</v>
      </c>
      <c r="D21" s="563"/>
      <c r="E21" s="227">
        <v>0</v>
      </c>
      <c r="F21" s="564">
        <v>0</v>
      </c>
      <c r="G21" s="227">
        <v>0</v>
      </c>
      <c r="H21" s="236"/>
      <c r="I21" s="227">
        <v>0</v>
      </c>
      <c r="J21" s="227"/>
      <c r="K21" s="227"/>
    </row>
    <row r="22" spans="1:11" hidden="1">
      <c r="A22" s="545"/>
      <c r="B22" s="562"/>
      <c r="C22" s="558" t="s">
        <v>182</v>
      </c>
      <c r="D22" s="558"/>
      <c r="E22" s="238">
        <f>E19+E20-E21</f>
        <v>0</v>
      </c>
      <c r="F22" s="567">
        <f>F19+F20-F21</f>
        <v>0</v>
      </c>
      <c r="G22" s="238">
        <f>G19+G20-G21</f>
        <v>0</v>
      </c>
      <c r="H22" s="235"/>
      <c r="I22" s="238">
        <f>I19+I20-I21</f>
        <v>0</v>
      </c>
      <c r="J22" s="239"/>
      <c r="K22" s="238">
        <f>K19+K20-K21</f>
        <v>0</v>
      </c>
    </row>
    <row r="23" spans="1:11" hidden="1">
      <c r="A23" s="545"/>
      <c r="B23" s="558"/>
      <c r="C23" s="558"/>
      <c r="D23" s="558"/>
      <c r="E23" s="239"/>
      <c r="F23" s="568"/>
      <c r="G23" s="239"/>
      <c r="H23" s="235"/>
      <c r="I23" s="239"/>
      <c r="J23" s="239"/>
      <c r="K23" s="239"/>
    </row>
    <row r="24" spans="1:11" hidden="1">
      <c r="A24" s="545"/>
      <c r="B24" s="234" t="s">
        <v>187</v>
      </c>
      <c r="C24" s="558" t="s">
        <v>188</v>
      </c>
      <c r="D24" s="558"/>
      <c r="E24" s="227"/>
      <c r="F24" s="564"/>
      <c r="G24" s="227"/>
      <c r="H24" s="235"/>
      <c r="I24" s="227"/>
      <c r="J24" s="227"/>
      <c r="K24" s="227"/>
    </row>
    <row r="25" spans="1:11" hidden="1">
      <c r="A25" s="545"/>
      <c r="B25" s="562"/>
      <c r="C25" s="563" t="s">
        <v>179</v>
      </c>
      <c r="D25" s="563"/>
      <c r="E25" s="227">
        <f>+G28</f>
        <v>0</v>
      </c>
      <c r="F25" s="564">
        <f>+H28</f>
        <v>0</v>
      </c>
      <c r="G25" s="227">
        <f>+I28</f>
        <v>0</v>
      </c>
      <c r="H25" s="236"/>
      <c r="I25" s="227">
        <v>0</v>
      </c>
      <c r="J25" s="227"/>
      <c r="K25" s="227">
        <v>0</v>
      </c>
    </row>
    <row r="26" spans="1:11" hidden="1">
      <c r="A26" s="545"/>
      <c r="B26" s="562"/>
      <c r="C26" s="563" t="s">
        <v>189</v>
      </c>
      <c r="D26" s="563"/>
      <c r="E26" s="227">
        <v>0</v>
      </c>
      <c r="F26" s="564">
        <v>0</v>
      </c>
      <c r="G26" s="227">
        <v>0</v>
      </c>
      <c r="H26" s="236"/>
      <c r="I26" s="227">
        <v>0</v>
      </c>
      <c r="J26" s="227"/>
      <c r="K26" s="227"/>
    </row>
    <row r="27" spans="1:11" hidden="1">
      <c r="A27" s="545"/>
      <c r="B27" s="562"/>
      <c r="C27" s="563" t="s">
        <v>190</v>
      </c>
      <c r="D27" s="563"/>
      <c r="E27" s="227">
        <v>0</v>
      </c>
      <c r="F27" s="564">
        <v>0</v>
      </c>
      <c r="G27" s="227">
        <v>0</v>
      </c>
      <c r="H27" s="236"/>
      <c r="I27" s="227">
        <v>0</v>
      </c>
      <c r="J27" s="227"/>
      <c r="K27" s="227"/>
    </row>
    <row r="28" spans="1:11" hidden="1">
      <c r="A28" s="545"/>
      <c r="B28" s="562"/>
      <c r="C28" s="558" t="s">
        <v>182</v>
      </c>
      <c r="D28" s="558"/>
      <c r="E28" s="238">
        <f>E25+E26+E27</f>
        <v>0</v>
      </c>
      <c r="F28" s="567">
        <f>F25+F26+F27</f>
        <v>0</v>
      </c>
      <c r="G28" s="238">
        <f>G25+G26+G27</f>
        <v>0</v>
      </c>
      <c r="H28" s="235"/>
      <c r="I28" s="238">
        <f>I25+I26+I27</f>
        <v>0</v>
      </c>
      <c r="J28" s="239"/>
      <c r="K28" s="238">
        <f>K25+K26+K27</f>
        <v>0</v>
      </c>
    </row>
    <row r="29" spans="1:11" hidden="1">
      <c r="A29" s="545"/>
      <c r="B29" s="558"/>
      <c r="C29" s="558"/>
      <c r="D29" s="558"/>
      <c r="E29" s="239"/>
      <c r="F29" s="568"/>
      <c r="G29" s="239"/>
      <c r="H29" s="235"/>
      <c r="I29" s="239"/>
      <c r="J29" s="239"/>
      <c r="K29" s="239"/>
    </row>
    <row r="30" spans="1:11" hidden="1">
      <c r="A30" s="545"/>
      <c r="B30" s="234" t="s">
        <v>191</v>
      </c>
      <c r="C30" s="558" t="s">
        <v>192</v>
      </c>
      <c r="D30" s="558"/>
      <c r="E30" s="227"/>
      <c r="F30" s="564"/>
      <c r="G30" s="232"/>
      <c r="H30" s="235"/>
      <c r="I30" s="232"/>
      <c r="J30" s="227"/>
      <c r="K30" s="232"/>
    </row>
    <row r="31" spans="1:11" hidden="1">
      <c r="A31" s="545"/>
      <c r="B31" s="562"/>
      <c r="C31" s="563" t="s">
        <v>179</v>
      </c>
      <c r="D31" s="563"/>
      <c r="E31" s="227">
        <f>+G34</f>
        <v>0</v>
      </c>
      <c r="F31" s="564">
        <f>+H34</f>
        <v>0</v>
      </c>
      <c r="G31" s="227">
        <f>+I34</f>
        <v>0</v>
      </c>
      <c r="H31" s="236"/>
      <c r="I31" s="227">
        <v>0</v>
      </c>
      <c r="J31" s="227"/>
      <c r="K31" s="227">
        <v>0</v>
      </c>
    </row>
    <row r="32" spans="1:11" hidden="1">
      <c r="A32" s="545"/>
      <c r="B32" s="562"/>
      <c r="C32" s="563" t="s">
        <v>193</v>
      </c>
      <c r="D32" s="563"/>
      <c r="E32" s="227">
        <v>0</v>
      </c>
      <c r="F32" s="564">
        <v>0</v>
      </c>
      <c r="G32" s="227">
        <v>0</v>
      </c>
      <c r="H32" s="236"/>
      <c r="I32" s="227">
        <v>0</v>
      </c>
      <c r="J32" s="227"/>
      <c r="K32" s="227"/>
    </row>
    <row r="33" spans="1:11" hidden="1">
      <c r="A33" s="545"/>
      <c r="B33" s="562"/>
      <c r="C33" s="563" t="s">
        <v>194</v>
      </c>
      <c r="D33" s="563"/>
      <c r="E33" s="227">
        <v>0</v>
      </c>
      <c r="F33" s="564">
        <v>0</v>
      </c>
      <c r="G33" s="227">
        <v>0</v>
      </c>
      <c r="H33" s="236"/>
      <c r="I33" s="227">
        <v>0</v>
      </c>
      <c r="J33" s="227"/>
      <c r="K33" s="227"/>
    </row>
    <row r="34" spans="1:11" hidden="1">
      <c r="A34" s="545"/>
      <c r="B34" s="562"/>
      <c r="C34" s="558" t="s">
        <v>182</v>
      </c>
      <c r="D34" s="558"/>
      <c r="E34" s="238">
        <f>E31+E32+E33</f>
        <v>0</v>
      </c>
      <c r="F34" s="567">
        <f>F31+F32+F33</f>
        <v>0</v>
      </c>
      <c r="G34" s="238">
        <f>G31+G32+G33</f>
        <v>0</v>
      </c>
      <c r="H34" s="235"/>
      <c r="I34" s="238">
        <f>I31+I32+I33</f>
        <v>0</v>
      </c>
      <c r="J34" s="239"/>
      <c r="K34" s="238">
        <f>K31+K32+K33</f>
        <v>0</v>
      </c>
    </row>
    <row r="35" spans="1:11" hidden="1">
      <c r="A35" s="545"/>
      <c r="B35" s="563"/>
      <c r="C35" s="563"/>
      <c r="D35" s="563"/>
      <c r="E35" s="227"/>
      <c r="F35" s="564"/>
      <c r="G35" s="227"/>
      <c r="H35" s="236"/>
      <c r="I35" s="227"/>
      <c r="J35" s="227"/>
      <c r="K35" s="227"/>
    </row>
    <row r="36" spans="1:11" hidden="1">
      <c r="A36" s="545"/>
      <c r="B36" s="234" t="s">
        <v>195</v>
      </c>
      <c r="C36" s="569" t="s">
        <v>196</v>
      </c>
      <c r="D36" s="569"/>
      <c r="E36" s="227"/>
      <c r="F36" s="564"/>
      <c r="G36" s="227"/>
      <c r="H36" s="240"/>
      <c r="I36" s="227"/>
      <c r="J36" s="227"/>
      <c r="K36" s="227"/>
    </row>
    <row r="37" spans="1:11" hidden="1">
      <c r="A37" s="545"/>
      <c r="B37" s="562"/>
      <c r="C37" s="563" t="s">
        <v>179</v>
      </c>
      <c r="D37" s="563"/>
      <c r="E37" s="227">
        <f>+G39</f>
        <v>0</v>
      </c>
      <c r="F37" s="564">
        <f>+H39</f>
        <v>0</v>
      </c>
      <c r="G37" s="227">
        <f>+I39</f>
        <v>0</v>
      </c>
      <c r="H37" s="236"/>
      <c r="I37" s="227">
        <v>0</v>
      </c>
      <c r="J37" s="227"/>
      <c r="K37" s="227"/>
    </row>
    <row r="38" spans="1:11" hidden="1">
      <c r="A38" s="545"/>
      <c r="B38" s="562"/>
      <c r="C38" s="563" t="s">
        <v>197</v>
      </c>
      <c r="D38" s="563"/>
      <c r="E38" s="227">
        <v>0</v>
      </c>
      <c r="F38" s="564">
        <v>0</v>
      </c>
      <c r="G38" s="227">
        <v>0</v>
      </c>
      <c r="H38" s="236"/>
      <c r="I38" s="227">
        <v>0</v>
      </c>
      <c r="J38" s="227"/>
      <c r="K38" s="227"/>
    </row>
    <row r="39" spans="1:11" hidden="1">
      <c r="A39" s="545"/>
      <c r="B39" s="562"/>
      <c r="C39" s="558" t="s">
        <v>182</v>
      </c>
      <c r="D39" s="558"/>
      <c r="E39" s="238">
        <f>SUM(E37:E38)</f>
        <v>0</v>
      </c>
      <c r="F39" s="567">
        <f>SUM(F37:F38)</f>
        <v>0</v>
      </c>
      <c r="G39" s="238">
        <f>SUM(G37:G38)</f>
        <v>0</v>
      </c>
      <c r="H39" s="235"/>
      <c r="I39" s="238">
        <f>SUM(I37:I38)</f>
        <v>0</v>
      </c>
      <c r="J39" s="239"/>
      <c r="K39" s="238">
        <f>SUM(K37:K38)</f>
        <v>0</v>
      </c>
    </row>
    <row r="40" spans="1:11" hidden="1">
      <c r="A40" s="545"/>
      <c r="B40" s="558"/>
      <c r="C40" s="558"/>
      <c r="D40" s="558"/>
      <c r="E40" s="239"/>
      <c r="F40" s="568"/>
      <c r="G40" s="239"/>
      <c r="H40" s="235"/>
      <c r="I40" s="239"/>
      <c r="J40" s="239"/>
      <c r="K40" s="239"/>
    </row>
    <row r="41" spans="1:11" hidden="1">
      <c r="A41" s="545"/>
      <c r="B41" s="234" t="s">
        <v>198</v>
      </c>
      <c r="C41" s="558" t="s">
        <v>199</v>
      </c>
      <c r="D41" s="558"/>
      <c r="E41" s="227"/>
      <c r="F41" s="564"/>
      <c r="G41" s="232"/>
      <c r="H41" s="235"/>
      <c r="I41" s="232"/>
      <c r="J41" s="227"/>
      <c r="K41" s="232"/>
    </row>
    <row r="42" spans="1:11" hidden="1">
      <c r="A42" s="545"/>
      <c r="B42" s="562"/>
      <c r="C42" s="563" t="s">
        <v>179</v>
      </c>
      <c r="D42" s="563"/>
      <c r="E42" s="227"/>
      <c r="F42" s="564"/>
      <c r="G42" s="227"/>
      <c r="H42" s="236"/>
      <c r="I42" s="227"/>
      <c r="J42" s="227"/>
      <c r="K42" s="227"/>
    </row>
    <row r="43" spans="1:11" hidden="1">
      <c r="A43" s="545"/>
      <c r="B43" s="562"/>
      <c r="C43" s="563" t="s">
        <v>200</v>
      </c>
      <c r="D43" s="563"/>
      <c r="E43" s="227"/>
      <c r="F43" s="564"/>
      <c r="G43" s="227"/>
      <c r="H43" s="236"/>
      <c r="I43" s="227"/>
      <c r="J43" s="227"/>
      <c r="K43" s="227"/>
    </row>
    <row r="44" spans="1:11" hidden="1">
      <c r="A44" s="545"/>
      <c r="B44" s="562"/>
      <c r="C44" s="563" t="s">
        <v>186</v>
      </c>
      <c r="D44" s="563"/>
      <c r="E44" s="227"/>
      <c r="F44" s="564"/>
      <c r="G44" s="227"/>
      <c r="H44" s="236"/>
      <c r="I44" s="227"/>
      <c r="J44" s="227"/>
      <c r="K44" s="227"/>
    </row>
    <row r="45" spans="1:11" hidden="1">
      <c r="A45" s="545"/>
      <c r="B45" s="562"/>
      <c r="C45" s="558" t="s">
        <v>182</v>
      </c>
      <c r="D45" s="558"/>
      <c r="E45" s="238">
        <f>E42+E43-E44</f>
        <v>0</v>
      </c>
      <c r="F45" s="567">
        <f>F42+F43-F44</f>
        <v>0</v>
      </c>
      <c r="G45" s="238">
        <f>G42+G43-G44</f>
        <v>0</v>
      </c>
      <c r="H45" s="235"/>
      <c r="I45" s="238">
        <f>I42+I43-I44</f>
        <v>0</v>
      </c>
      <c r="J45" s="239"/>
      <c r="K45" s="238">
        <f>K42+K43-K44</f>
        <v>0</v>
      </c>
    </row>
    <row r="46" spans="1:11" hidden="1">
      <c r="A46" s="545"/>
      <c r="B46" s="558"/>
      <c r="C46" s="558"/>
      <c r="D46" s="558"/>
      <c r="E46" s="227"/>
      <c r="F46" s="564"/>
      <c r="G46" s="227"/>
      <c r="H46" s="235"/>
      <c r="I46" s="227"/>
      <c r="J46" s="227"/>
      <c r="K46" s="227"/>
    </row>
    <row r="47" spans="1:11" hidden="1">
      <c r="A47" s="545"/>
      <c r="B47" s="558"/>
      <c r="C47" s="558"/>
      <c r="D47" s="558"/>
      <c r="E47" s="227"/>
      <c r="F47" s="564"/>
      <c r="G47" s="227"/>
      <c r="H47" s="235"/>
      <c r="I47" s="227"/>
      <c r="J47" s="227"/>
      <c r="K47" s="227"/>
    </row>
    <row r="48" spans="1:11" hidden="1">
      <c r="A48" s="545"/>
      <c r="B48" s="234" t="s">
        <v>201</v>
      </c>
      <c r="C48" s="558" t="s">
        <v>202</v>
      </c>
      <c r="D48" s="558"/>
      <c r="E48" s="239"/>
      <c r="F48" s="568"/>
      <c r="G48" s="239"/>
      <c r="H48" s="235"/>
      <c r="I48" s="239"/>
      <c r="J48" s="239"/>
      <c r="K48" s="239"/>
    </row>
    <row r="49" spans="1:11" hidden="1">
      <c r="A49" s="545"/>
      <c r="B49" s="562"/>
      <c r="C49" s="563" t="s">
        <v>179</v>
      </c>
      <c r="D49" s="563"/>
      <c r="E49" s="239"/>
      <c r="F49" s="568"/>
      <c r="G49" s="239"/>
      <c r="H49" s="236"/>
      <c r="I49" s="239"/>
      <c r="J49" s="239"/>
      <c r="K49" s="239"/>
    </row>
    <row r="50" spans="1:11" hidden="1">
      <c r="A50" s="545"/>
      <c r="B50" s="562"/>
      <c r="C50" s="563" t="s">
        <v>203</v>
      </c>
      <c r="D50" s="563"/>
      <c r="E50" s="227"/>
      <c r="F50" s="564"/>
      <c r="G50" s="227"/>
      <c r="H50" s="236"/>
      <c r="I50" s="227"/>
      <c r="J50" s="239"/>
      <c r="K50" s="239">
        <v>0</v>
      </c>
    </row>
    <row r="51" spans="1:11" hidden="1">
      <c r="A51" s="545"/>
      <c r="B51" s="562"/>
      <c r="C51" s="558" t="s">
        <v>182</v>
      </c>
      <c r="D51" s="558"/>
      <c r="E51" s="241">
        <f>SUM(E49:E50)</f>
        <v>0</v>
      </c>
      <c r="F51" s="570">
        <f>SUM(F49:F50)</f>
        <v>0</v>
      </c>
      <c r="G51" s="241">
        <f>SUM(G49:G50)</f>
        <v>0</v>
      </c>
      <c r="H51" s="235"/>
      <c r="I51" s="241">
        <f>SUM(I49:I50)</f>
        <v>0</v>
      </c>
      <c r="J51" s="227"/>
      <c r="K51" s="242">
        <v>0</v>
      </c>
    </row>
    <row r="52" spans="1:11" hidden="1">
      <c r="A52" s="545"/>
      <c r="B52" s="563"/>
      <c r="C52" s="563"/>
      <c r="D52" s="563"/>
      <c r="E52" s="227"/>
      <c r="F52" s="564"/>
      <c r="G52" s="227"/>
      <c r="H52" s="236"/>
      <c r="I52" s="227"/>
      <c r="J52" s="227"/>
      <c r="K52" s="227"/>
    </row>
    <row r="53" spans="1:11" hidden="1">
      <c r="A53" s="545"/>
      <c r="B53" s="234" t="s">
        <v>204</v>
      </c>
      <c r="C53" s="558" t="s">
        <v>205</v>
      </c>
      <c r="D53" s="558"/>
      <c r="E53" s="239"/>
      <c r="F53" s="568"/>
      <c r="G53" s="239"/>
      <c r="H53" s="235"/>
      <c r="I53" s="239"/>
      <c r="J53" s="239"/>
      <c r="K53" s="239"/>
    </row>
    <row r="54" spans="1:11" hidden="1">
      <c r="A54" s="545"/>
      <c r="B54" s="562"/>
      <c r="C54" s="563" t="s">
        <v>179</v>
      </c>
      <c r="D54" s="563"/>
      <c r="E54" s="239"/>
      <c r="F54" s="568"/>
      <c r="G54" s="239"/>
      <c r="H54" s="236"/>
      <c r="I54" s="239"/>
      <c r="J54" s="239"/>
      <c r="K54" s="239"/>
    </row>
    <row r="55" spans="1:11" hidden="1">
      <c r="A55" s="545"/>
      <c r="B55" s="562"/>
      <c r="C55" s="563" t="s">
        <v>206</v>
      </c>
      <c r="D55" s="563"/>
      <c r="E55" s="227"/>
      <c r="F55" s="564"/>
      <c r="G55" s="227"/>
      <c r="H55" s="236"/>
      <c r="I55" s="227"/>
      <c r="J55" s="239"/>
      <c r="K55" s="239"/>
    </row>
    <row r="56" spans="1:11" hidden="1">
      <c r="A56" s="545"/>
      <c r="B56" s="562"/>
      <c r="C56" s="558" t="s">
        <v>182</v>
      </c>
      <c r="D56" s="558"/>
      <c r="E56" s="241">
        <f>SUM(E54:E55)</f>
        <v>0</v>
      </c>
      <c r="F56" s="570">
        <f>SUM(F54:F55)</f>
        <v>0</v>
      </c>
      <c r="G56" s="241">
        <f>SUM(G54:G55)</f>
        <v>0</v>
      </c>
      <c r="H56" s="235"/>
      <c r="I56" s="241">
        <f>SUM(I54:I55)</f>
        <v>0</v>
      </c>
      <c r="J56" s="227"/>
      <c r="K56" s="242">
        <v>0</v>
      </c>
    </row>
    <row r="57" spans="1:11">
      <c r="A57" s="545"/>
      <c r="B57" s="234" t="s">
        <v>183</v>
      </c>
      <c r="C57" s="558" t="s">
        <v>207</v>
      </c>
      <c r="D57" s="558"/>
      <c r="E57" s="227"/>
      <c r="F57" s="564"/>
      <c r="G57" s="227"/>
      <c r="H57" s="235"/>
      <c r="I57" s="227"/>
      <c r="J57" s="227"/>
      <c r="K57" s="227"/>
    </row>
    <row r="58" spans="1:11">
      <c r="A58" s="545"/>
      <c r="B58" s="562"/>
      <c r="C58" s="563" t="s">
        <v>179</v>
      </c>
      <c r="D58" s="563"/>
      <c r="E58" s="227">
        <f>+F67</f>
        <v>-20654302</v>
      </c>
      <c r="F58" s="564">
        <f>+G67</f>
        <v>-19402315</v>
      </c>
      <c r="G58" s="227">
        <f>+I67</f>
        <v>-3504040</v>
      </c>
      <c r="H58" s="236"/>
      <c r="I58" s="227">
        <f>K67</f>
        <v>-3085860</v>
      </c>
      <c r="J58" s="227"/>
      <c r="K58" s="227">
        <v>-1811342</v>
      </c>
    </row>
    <row r="59" spans="1:11">
      <c r="A59" s="545"/>
      <c r="B59" s="562"/>
      <c r="C59" s="563" t="s">
        <v>358</v>
      </c>
      <c r="D59" s="563"/>
      <c r="E59" s="227">
        <f>+PL!D27</f>
        <v>-544671.54</v>
      </c>
      <c r="F59" s="564">
        <f>PL!E33</f>
        <v>-1251987</v>
      </c>
      <c r="G59" s="227">
        <f>PL!F33</f>
        <v>-15896522</v>
      </c>
      <c r="H59" s="236"/>
      <c r="I59" s="227">
        <f>PL!G33</f>
        <v>-418180</v>
      </c>
      <c r="J59" s="227"/>
      <c r="K59" s="227">
        <v>-1287470</v>
      </c>
    </row>
    <row r="60" spans="1:11" ht="28.5" customHeight="1">
      <c r="A60" s="545"/>
      <c r="B60" s="562"/>
      <c r="C60" s="565" t="s">
        <v>216</v>
      </c>
      <c r="D60" s="571"/>
      <c r="E60" s="227">
        <v>0</v>
      </c>
      <c r="F60" s="564">
        <v>0</v>
      </c>
      <c r="G60" s="227">
        <v>-1753</v>
      </c>
      <c r="H60" s="243"/>
      <c r="I60" s="227">
        <v>0</v>
      </c>
      <c r="J60" s="227"/>
      <c r="K60" s="227">
        <v>12952</v>
      </c>
    </row>
    <row r="61" spans="1:11" hidden="1">
      <c r="A61" s="545"/>
      <c r="B61" s="562"/>
      <c r="C61" s="571" t="s">
        <v>208</v>
      </c>
      <c r="D61" s="563"/>
      <c r="E61" s="227">
        <v>0</v>
      </c>
      <c r="F61" s="564">
        <v>0</v>
      </c>
      <c r="G61" s="227">
        <v>0</v>
      </c>
      <c r="H61" s="236"/>
      <c r="I61" s="227">
        <v>0</v>
      </c>
      <c r="J61" s="244"/>
      <c r="K61" s="244"/>
    </row>
    <row r="62" spans="1:11" hidden="1">
      <c r="A62" s="545"/>
      <c r="B62" s="562"/>
      <c r="C62" s="571" t="s">
        <v>209</v>
      </c>
      <c r="D62" s="563"/>
      <c r="E62" s="227"/>
      <c r="F62" s="564"/>
      <c r="G62" s="227"/>
      <c r="H62" s="236"/>
      <c r="I62" s="227"/>
      <c r="J62" s="244"/>
      <c r="K62" s="244"/>
    </row>
    <row r="63" spans="1:11" hidden="1">
      <c r="A63" s="545"/>
      <c r="B63" s="562"/>
      <c r="C63" s="563" t="s">
        <v>210</v>
      </c>
      <c r="D63" s="563"/>
      <c r="E63" s="227"/>
      <c r="F63" s="564"/>
      <c r="G63" s="227"/>
      <c r="H63" s="236"/>
      <c r="I63" s="227"/>
      <c r="J63" s="244"/>
      <c r="K63" s="244"/>
    </row>
    <row r="64" spans="1:11" ht="26.25" hidden="1" customHeight="1">
      <c r="A64" s="545"/>
      <c r="B64" s="562"/>
      <c r="C64" s="572" t="s">
        <v>211</v>
      </c>
      <c r="D64" s="563"/>
      <c r="E64" s="227"/>
      <c r="F64" s="564"/>
      <c r="G64" s="227"/>
      <c r="H64" s="236"/>
      <c r="I64" s="227"/>
      <c r="J64" s="244"/>
      <c r="K64" s="244"/>
    </row>
    <row r="65" spans="1:11" hidden="1">
      <c r="A65" s="545"/>
      <c r="B65" s="562"/>
      <c r="C65" s="563" t="s">
        <v>212</v>
      </c>
      <c r="D65" s="563"/>
      <c r="E65" s="227"/>
      <c r="F65" s="564"/>
      <c r="G65" s="227"/>
      <c r="H65" s="236"/>
      <c r="I65" s="227"/>
      <c r="J65" s="244"/>
      <c r="K65" s="244"/>
    </row>
    <row r="66" spans="1:11" hidden="1">
      <c r="A66" s="545"/>
      <c r="B66" s="562"/>
      <c r="C66" s="563" t="s">
        <v>213</v>
      </c>
      <c r="D66" s="563"/>
      <c r="E66" s="227"/>
      <c r="F66" s="564"/>
      <c r="G66" s="227"/>
      <c r="H66" s="236"/>
      <c r="I66" s="227"/>
      <c r="J66" s="244"/>
      <c r="K66" s="244"/>
    </row>
    <row r="67" spans="1:11" ht="15.75" thickBot="1">
      <c r="A67" s="545"/>
      <c r="B67" s="562"/>
      <c r="C67" s="558" t="s">
        <v>214</v>
      </c>
      <c r="D67" s="558"/>
      <c r="E67" s="245">
        <f>SUM(E58:E66)</f>
        <v>-21198973.539999999</v>
      </c>
      <c r="F67" s="573">
        <f>SUM(F58:F66)</f>
        <v>-20654302</v>
      </c>
      <c r="G67" s="245">
        <f>SUM(G58:G66)</f>
        <v>-19402315</v>
      </c>
      <c r="H67" s="235"/>
      <c r="I67" s="245">
        <f>SUM(I58:I66)</f>
        <v>-3504040</v>
      </c>
      <c r="J67" s="246"/>
      <c r="K67" s="245">
        <f>SUM(K58:K66)</f>
        <v>-3085860</v>
      </c>
    </row>
    <row r="68" spans="1:11">
      <c r="A68" s="545"/>
      <c r="B68" s="563"/>
      <c r="C68" s="563"/>
      <c r="D68" s="563"/>
      <c r="E68" s="227"/>
      <c r="F68" s="564"/>
      <c r="G68" s="227"/>
      <c r="H68" s="236"/>
      <c r="I68" s="227"/>
      <c r="J68" s="244"/>
      <c r="K68" s="244"/>
    </row>
    <row r="69" spans="1:11" ht="15.75" thickBot="1">
      <c r="A69" s="574"/>
      <c r="B69" s="575"/>
      <c r="C69" s="682" t="s">
        <v>120</v>
      </c>
      <c r="D69" s="682"/>
      <c r="E69" s="576">
        <f>E16+E34+E22+E45+E67+E28+E39+E51</f>
        <v>6072026.4600000009</v>
      </c>
      <c r="F69" s="577">
        <f>F16+F34+F22+F45+F67+F28+F39+F51</f>
        <v>6616698</v>
      </c>
      <c r="G69" s="247">
        <f>G16+G34+G22+G45+G67+G28+G39+G51</f>
        <v>7868685</v>
      </c>
      <c r="H69" s="235"/>
      <c r="I69" s="247">
        <f>I16+I34+I22+I45+I67+I28+I39+I51</f>
        <v>18761960</v>
      </c>
      <c r="J69" s="246"/>
      <c r="K69" s="248">
        <f>K16+K34+K22+K45+K67+K28+K39+K51</f>
        <v>19180140</v>
      </c>
    </row>
    <row r="70" spans="1:11">
      <c r="A70" s="212"/>
      <c r="B70" s="231"/>
      <c r="C70" s="231"/>
      <c r="D70" s="231"/>
      <c r="E70" s="357"/>
      <c r="F70" s="312"/>
      <c r="G70" s="239"/>
      <c r="H70" s="235"/>
      <c r="I70" s="239"/>
      <c r="J70" s="246"/>
      <c r="K70" s="246"/>
    </row>
    <row r="74" spans="1:11">
      <c r="E74" s="174"/>
    </row>
  </sheetData>
  <mergeCells count="4">
    <mergeCell ref="C69:D69"/>
    <mergeCell ref="A1:F1"/>
    <mergeCell ref="A2:F2"/>
    <mergeCell ref="A4:F4"/>
  </mergeCells>
  <conditionalFormatting sqref="H36 C36:D36">
    <cfRule type="duplicateValues" dxfId="0" priority="1"/>
  </conditionalFormatting>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K78"/>
  <sheetViews>
    <sheetView view="pageBreakPreview" topLeftCell="A29" zoomScale="85" zoomScaleSheetLayoutView="85" workbookViewId="0">
      <selection activeCell="C34" sqref="C34"/>
    </sheetView>
  </sheetViews>
  <sheetFormatPr defaultRowHeight="15"/>
  <cols>
    <col min="1" max="1" width="8.42578125" style="1" bestFit="1" customWidth="1"/>
    <col min="2" max="2" width="48.42578125" style="1" customWidth="1"/>
    <col min="3" max="3" width="32.5703125" style="1" customWidth="1"/>
    <col min="4" max="4" width="40.42578125" style="1" customWidth="1"/>
    <col min="5" max="5" width="21.7109375" style="1" customWidth="1"/>
    <col min="6" max="6" width="21.7109375" style="1" bestFit="1" customWidth="1"/>
    <col min="7" max="7" width="9.140625" style="1"/>
    <col min="8" max="8" width="10.28515625" style="1" bestFit="1" customWidth="1"/>
    <col min="9" max="16384" width="9.140625" style="1"/>
  </cols>
  <sheetData>
    <row r="1" spans="1:11">
      <c r="A1" s="642" t="s">
        <v>41</v>
      </c>
      <c r="B1" s="643"/>
      <c r="C1" s="643"/>
      <c r="D1" s="644"/>
      <c r="E1" s="412"/>
      <c r="F1" s="413"/>
    </row>
    <row r="2" spans="1:11" ht="30.75" customHeight="1">
      <c r="A2" s="692" t="str">
        <f>Reserve!A2</f>
        <v>Regd. Office: Office No. 3,IInd Floor, P 37/38, Gomti Complex, Pandav Nagar, Mayur Vihar, Phase-1 New Delhi,East Delhi 110091</v>
      </c>
      <c r="B2" s="693"/>
      <c r="C2" s="693"/>
      <c r="D2" s="694"/>
      <c r="E2" s="579"/>
      <c r="F2" s="580"/>
      <c r="G2" s="162"/>
      <c r="H2" s="162"/>
      <c r="I2" s="162"/>
      <c r="J2" s="162"/>
      <c r="K2" s="162"/>
    </row>
    <row r="3" spans="1:11">
      <c r="A3" s="581"/>
      <c r="B3" s="578"/>
      <c r="C3" s="578"/>
      <c r="D3" s="582"/>
      <c r="E3" s="578"/>
      <c r="F3" s="582"/>
      <c r="G3" s="367"/>
      <c r="H3" s="367"/>
      <c r="I3" s="367"/>
      <c r="J3" s="367"/>
      <c r="K3" s="367"/>
    </row>
    <row r="4" spans="1:11" ht="15" customHeight="1">
      <c r="A4" s="651" t="s">
        <v>381</v>
      </c>
      <c r="B4" s="652"/>
      <c r="C4" s="652"/>
      <c r="D4" s="653"/>
      <c r="E4" s="467"/>
      <c r="F4" s="591"/>
    </row>
    <row r="5" spans="1:11">
      <c r="A5" s="374"/>
      <c r="B5" s="27"/>
      <c r="C5" s="27"/>
      <c r="D5" s="375"/>
      <c r="E5" s="27"/>
      <c r="F5" s="375"/>
    </row>
    <row r="6" spans="1:11">
      <c r="A6" s="457" t="s">
        <v>295</v>
      </c>
      <c r="B6" s="156" t="s">
        <v>4</v>
      </c>
      <c r="C6" s="156"/>
      <c r="D6" s="375"/>
      <c r="E6" s="27"/>
      <c r="F6" s="375"/>
    </row>
    <row r="7" spans="1:11">
      <c r="A7" s="374"/>
      <c r="B7" s="695" t="s">
        <v>102</v>
      </c>
      <c r="C7" s="285" t="s">
        <v>106</v>
      </c>
      <c r="D7" s="593" t="s">
        <v>106</v>
      </c>
      <c r="E7" s="286" t="s">
        <v>106</v>
      </c>
      <c r="F7" s="583" t="s">
        <v>106</v>
      </c>
    </row>
    <row r="8" spans="1:11">
      <c r="A8" s="374"/>
      <c r="B8" s="696"/>
      <c r="C8" s="287" t="s">
        <v>374</v>
      </c>
      <c r="D8" s="594" t="s">
        <v>351</v>
      </c>
      <c r="E8" s="288" t="s">
        <v>107</v>
      </c>
      <c r="F8" s="584" t="s">
        <v>108</v>
      </c>
    </row>
    <row r="9" spans="1:11">
      <c r="A9" s="374"/>
      <c r="B9" s="697"/>
      <c r="C9" s="289" t="s">
        <v>109</v>
      </c>
      <c r="D9" s="595" t="s">
        <v>109</v>
      </c>
      <c r="E9" s="290" t="s">
        <v>109</v>
      </c>
      <c r="F9" s="553" t="s">
        <v>109</v>
      </c>
    </row>
    <row r="10" spans="1:11">
      <c r="A10" s="374"/>
      <c r="B10" s="3" t="s">
        <v>242</v>
      </c>
      <c r="C10" s="14">
        <v>46822</v>
      </c>
      <c r="D10" s="401">
        <v>5187526</v>
      </c>
      <c r="E10" s="163">
        <v>3012416</v>
      </c>
      <c r="F10" s="381">
        <v>6739895</v>
      </c>
    </row>
    <row r="11" spans="1:11">
      <c r="A11" s="374"/>
      <c r="B11" s="3"/>
      <c r="C11" s="14"/>
      <c r="D11" s="401"/>
      <c r="E11" s="163"/>
      <c r="F11" s="381"/>
    </row>
    <row r="12" spans="1:11" ht="15.75" thickBot="1">
      <c r="A12" s="374"/>
      <c r="B12" s="164" t="s">
        <v>234</v>
      </c>
      <c r="C12" s="165">
        <f>SUM(C10:C11)</f>
        <v>46822</v>
      </c>
      <c r="D12" s="596">
        <f>SUM(D10:D11)</f>
        <v>5187526</v>
      </c>
      <c r="E12" s="166">
        <f>SUM(E10:E11)</f>
        <v>3012416</v>
      </c>
      <c r="F12" s="585">
        <f>SUM(F10:F11)</f>
        <v>6739895</v>
      </c>
    </row>
    <row r="13" spans="1:11" ht="15.75" hidden="1" thickTop="1">
      <c r="A13" s="374"/>
      <c r="B13" s="29"/>
      <c r="C13" s="29"/>
      <c r="D13" s="597"/>
      <c r="E13" s="31"/>
      <c r="F13" s="586"/>
    </row>
    <row r="14" spans="1:11" ht="15.75" thickTop="1">
      <c r="A14" s="374"/>
      <c r="B14" s="27"/>
      <c r="C14" s="27"/>
      <c r="D14" s="375"/>
      <c r="E14" s="27"/>
      <c r="F14" s="375"/>
    </row>
    <row r="15" spans="1:11">
      <c r="A15" s="374"/>
      <c r="B15" s="27"/>
      <c r="C15" s="27"/>
      <c r="D15" s="375"/>
      <c r="E15" s="27"/>
      <c r="F15" s="375"/>
    </row>
    <row r="16" spans="1:11">
      <c r="A16" s="457" t="s">
        <v>296</v>
      </c>
      <c r="B16" s="156" t="s">
        <v>6</v>
      </c>
      <c r="C16" s="27"/>
      <c r="D16" s="375"/>
      <c r="E16" s="27"/>
      <c r="F16" s="375"/>
    </row>
    <row r="17" spans="1:6">
      <c r="A17" s="374"/>
      <c r="B17" s="695" t="s">
        <v>102</v>
      </c>
      <c r="C17" s="285" t="str">
        <f>C7</f>
        <v>Year ended</v>
      </c>
      <c r="D17" s="285" t="s">
        <v>106</v>
      </c>
      <c r="E17" s="286" t="s">
        <v>106</v>
      </c>
      <c r="F17" s="583" t="s">
        <v>106</v>
      </c>
    </row>
    <row r="18" spans="1:6">
      <c r="A18" s="374"/>
      <c r="B18" s="696"/>
      <c r="C18" s="287" t="str">
        <f>C8</f>
        <v>March 31, 2020</v>
      </c>
      <c r="D18" s="287" t="s">
        <v>351</v>
      </c>
      <c r="E18" s="288" t="s">
        <v>107</v>
      </c>
      <c r="F18" s="584" t="s">
        <v>108</v>
      </c>
    </row>
    <row r="19" spans="1:6">
      <c r="A19" s="374"/>
      <c r="B19" s="697"/>
      <c r="C19" s="289" t="s">
        <v>109</v>
      </c>
      <c r="D19" s="289" t="s">
        <v>109</v>
      </c>
      <c r="E19" s="290" t="s">
        <v>109</v>
      </c>
      <c r="F19" s="553" t="s">
        <v>109</v>
      </c>
    </row>
    <row r="20" spans="1:6">
      <c r="A20" s="374"/>
      <c r="B20" s="3" t="s">
        <v>240</v>
      </c>
      <c r="C20" s="14">
        <v>316094</v>
      </c>
      <c r="D20" s="401">
        <v>271403</v>
      </c>
      <c r="E20" s="163">
        <v>287585</v>
      </c>
      <c r="F20" s="381">
        <v>397355</v>
      </c>
    </row>
    <row r="21" spans="1:6">
      <c r="A21" s="374"/>
      <c r="B21" s="3" t="s">
        <v>6</v>
      </c>
      <c r="C21" s="14">
        <v>0</v>
      </c>
      <c r="D21" s="401">
        <v>0</v>
      </c>
      <c r="E21" s="163">
        <v>1985</v>
      </c>
      <c r="F21" s="381">
        <v>3840</v>
      </c>
    </row>
    <row r="22" spans="1:6">
      <c r="A22" s="374"/>
      <c r="B22" s="3" t="s">
        <v>241</v>
      </c>
      <c r="C22" s="14">
        <v>0</v>
      </c>
      <c r="D22" s="401">
        <v>0</v>
      </c>
      <c r="E22" s="163">
        <v>149957</v>
      </c>
      <c r="F22" s="381">
        <v>-24570</v>
      </c>
    </row>
    <row r="23" spans="1:6">
      <c r="A23" s="374"/>
      <c r="B23" s="3" t="s">
        <v>274</v>
      </c>
      <c r="C23" s="14">
        <v>0</v>
      </c>
      <c r="D23" s="401">
        <v>0</v>
      </c>
      <c r="E23" s="163">
        <v>345000</v>
      </c>
      <c r="F23" s="381">
        <v>0</v>
      </c>
    </row>
    <row r="24" spans="1:6" ht="18.75" customHeight="1" thickBot="1">
      <c r="A24" s="374"/>
      <c r="B24" s="164" t="s">
        <v>239</v>
      </c>
      <c r="C24" s="165">
        <f>SUM(C20:C23)</f>
        <v>316094</v>
      </c>
      <c r="D24" s="596">
        <f>SUM(D20:D23)</f>
        <v>271403</v>
      </c>
      <c r="E24" s="166">
        <f>SUM(E20:E23)</f>
        <v>784527</v>
      </c>
      <c r="F24" s="585">
        <f>SUM(F20:F23)</f>
        <v>376625</v>
      </c>
    </row>
    <row r="25" spans="1:6" ht="15.75" hidden="1" thickTop="1">
      <c r="A25" s="374"/>
      <c r="B25" s="29"/>
      <c r="C25" s="29"/>
      <c r="D25" s="597"/>
      <c r="E25" s="31"/>
      <c r="F25" s="586"/>
    </row>
    <row r="26" spans="1:6" ht="15.75" thickTop="1">
      <c r="A26" s="374"/>
      <c r="B26" s="27"/>
      <c r="C26" s="27"/>
      <c r="D26" s="375"/>
      <c r="E26" s="27"/>
      <c r="F26" s="375"/>
    </row>
    <row r="27" spans="1:6">
      <c r="A27" s="374"/>
      <c r="B27" s="27"/>
      <c r="C27" s="27"/>
      <c r="D27" s="375"/>
      <c r="E27" s="27"/>
      <c r="F27" s="375"/>
    </row>
    <row r="28" spans="1:6">
      <c r="A28" s="457" t="s">
        <v>297</v>
      </c>
      <c r="B28" s="156" t="s">
        <v>236</v>
      </c>
      <c r="C28" s="27"/>
      <c r="D28" s="375"/>
      <c r="E28" s="27"/>
      <c r="F28" s="375"/>
    </row>
    <row r="29" spans="1:6">
      <c r="A29" s="374"/>
      <c r="B29" s="695" t="s">
        <v>102</v>
      </c>
      <c r="C29" s="285" t="s">
        <v>106</v>
      </c>
      <c r="D29" s="593" t="s">
        <v>106</v>
      </c>
      <c r="E29" s="286" t="s">
        <v>106</v>
      </c>
      <c r="F29" s="583" t="s">
        <v>106</v>
      </c>
    </row>
    <row r="30" spans="1:6">
      <c r="A30" s="374"/>
      <c r="B30" s="696"/>
      <c r="C30" s="287" t="str">
        <f>C18</f>
        <v>March 31, 2020</v>
      </c>
      <c r="D30" s="594" t="s">
        <v>351</v>
      </c>
      <c r="E30" s="288" t="s">
        <v>107</v>
      </c>
      <c r="F30" s="584" t="s">
        <v>108</v>
      </c>
    </row>
    <row r="31" spans="1:6">
      <c r="A31" s="374"/>
      <c r="B31" s="697"/>
      <c r="C31" s="289" t="s">
        <v>109</v>
      </c>
      <c r="D31" s="595" t="s">
        <v>109</v>
      </c>
      <c r="E31" s="290" t="s">
        <v>109</v>
      </c>
      <c r="F31" s="553" t="s">
        <v>109</v>
      </c>
    </row>
    <row r="32" spans="1:6">
      <c r="A32" s="374"/>
      <c r="B32" s="3" t="s">
        <v>237</v>
      </c>
      <c r="C32" s="14">
        <f>D33</f>
        <v>245600</v>
      </c>
      <c r="D32" s="401">
        <v>1245110</v>
      </c>
      <c r="E32" s="163">
        <f>F33</f>
        <v>1245110</v>
      </c>
      <c r="F32" s="381">
        <v>5785000</v>
      </c>
    </row>
    <row r="33" spans="1:8">
      <c r="A33" s="374"/>
      <c r="B33" s="3" t="s">
        <v>238</v>
      </c>
      <c r="C33" s="14">
        <v>201440</v>
      </c>
      <c r="D33" s="401">
        <v>245600</v>
      </c>
      <c r="E33" s="163">
        <v>1245110</v>
      </c>
      <c r="F33" s="381">
        <v>1245110</v>
      </c>
    </row>
    <row r="34" spans="1:8">
      <c r="A34" s="374"/>
      <c r="B34" s="3"/>
      <c r="C34" s="14"/>
      <c r="D34" s="401"/>
      <c r="E34" s="163"/>
      <c r="F34" s="381"/>
    </row>
    <row r="35" spans="1:8" ht="15.75" thickBot="1">
      <c r="A35" s="374"/>
      <c r="B35" s="167" t="s">
        <v>239</v>
      </c>
      <c r="C35" s="166">
        <f>C32-C33</f>
        <v>44160</v>
      </c>
      <c r="D35" s="585">
        <f>D32-D33</f>
        <v>999510</v>
      </c>
      <c r="E35" s="166">
        <f>E32-E33</f>
        <v>0</v>
      </c>
      <c r="F35" s="585">
        <f>F32-F33</f>
        <v>4539890</v>
      </c>
    </row>
    <row r="36" spans="1:8" ht="15.75" hidden="1" thickTop="1">
      <c r="A36" s="374"/>
      <c r="B36" s="29"/>
      <c r="C36" s="29"/>
      <c r="D36" s="597"/>
      <c r="E36" s="31"/>
      <c r="F36" s="586"/>
    </row>
    <row r="37" spans="1:8" ht="15.75" thickTop="1">
      <c r="A37" s="374"/>
      <c r="B37" s="27"/>
      <c r="C37" s="27"/>
      <c r="D37" s="375"/>
      <c r="E37" s="27"/>
      <c r="F37" s="375"/>
    </row>
    <row r="38" spans="1:8">
      <c r="A38" s="374"/>
      <c r="B38" s="27"/>
      <c r="C38" s="27"/>
      <c r="D38" s="375"/>
      <c r="E38" s="27"/>
      <c r="F38" s="375"/>
    </row>
    <row r="39" spans="1:8">
      <c r="A39" s="457" t="s">
        <v>298</v>
      </c>
      <c r="B39" s="156" t="s">
        <v>14</v>
      </c>
      <c r="C39" s="27"/>
      <c r="D39" s="375"/>
      <c r="E39" s="27"/>
      <c r="F39" s="375"/>
    </row>
    <row r="40" spans="1:8">
      <c r="A40" s="374"/>
      <c r="B40" s="695" t="s">
        <v>102</v>
      </c>
      <c r="C40" s="285" t="s">
        <v>106</v>
      </c>
      <c r="D40" s="593" t="s">
        <v>106</v>
      </c>
      <c r="E40" s="286" t="s">
        <v>106</v>
      </c>
      <c r="F40" s="583" t="s">
        <v>106</v>
      </c>
    </row>
    <row r="41" spans="1:8">
      <c r="A41" s="374"/>
      <c r="B41" s="696"/>
      <c r="C41" s="287" t="str">
        <f>C30</f>
        <v>March 31, 2020</v>
      </c>
      <c r="D41" s="594" t="s">
        <v>351</v>
      </c>
      <c r="E41" s="288" t="s">
        <v>107</v>
      </c>
      <c r="F41" s="584" t="s">
        <v>108</v>
      </c>
    </row>
    <row r="42" spans="1:8">
      <c r="A42" s="374"/>
      <c r="B42" s="697"/>
      <c r="C42" s="289" t="s">
        <v>109</v>
      </c>
      <c r="D42" s="595" t="s">
        <v>109</v>
      </c>
      <c r="E42" s="290" t="s">
        <v>109</v>
      </c>
      <c r="F42" s="553" t="s">
        <v>109</v>
      </c>
    </row>
    <row r="43" spans="1:8">
      <c r="A43" s="374"/>
      <c r="B43" s="3" t="s">
        <v>235</v>
      </c>
      <c r="C43" s="14">
        <v>247992</v>
      </c>
      <c r="D43" s="401">
        <v>922000</v>
      </c>
      <c r="E43" s="163">
        <v>871167</v>
      </c>
      <c r="F43" s="381">
        <v>822000</v>
      </c>
      <c r="H43" s="14">
        <f>922000+223942</f>
        <v>1145942</v>
      </c>
    </row>
    <row r="44" spans="1:8">
      <c r="A44" s="374"/>
      <c r="B44" s="3"/>
      <c r="C44" s="14"/>
      <c r="D44" s="401"/>
      <c r="E44" s="163"/>
      <c r="F44" s="381"/>
    </row>
    <row r="45" spans="1:8" ht="15.75" thickBot="1">
      <c r="A45" s="374"/>
      <c r="B45" s="164" t="s">
        <v>234</v>
      </c>
      <c r="C45" s="165">
        <f>SUM(C43:C44)</f>
        <v>247992</v>
      </c>
      <c r="D45" s="596">
        <f>SUM(D43:D44)</f>
        <v>922000</v>
      </c>
      <c r="E45" s="166">
        <f>SUM(E43:E44)</f>
        <v>871167</v>
      </c>
      <c r="F45" s="585">
        <f>SUM(F43:F44)</f>
        <v>822000</v>
      </c>
    </row>
    <row r="46" spans="1:8" ht="15.75" hidden="1" thickTop="1">
      <c r="A46" s="374"/>
      <c r="B46" s="29"/>
      <c r="C46" s="29"/>
      <c r="D46" s="597"/>
      <c r="E46" s="31"/>
      <c r="F46" s="586"/>
    </row>
    <row r="47" spans="1:8" ht="15.75" thickTop="1">
      <c r="A47" s="374"/>
      <c r="B47" s="27"/>
      <c r="C47" s="27"/>
      <c r="D47" s="375"/>
      <c r="E47" s="27"/>
      <c r="F47" s="375"/>
    </row>
    <row r="48" spans="1:8">
      <c r="A48" s="374"/>
      <c r="B48" s="27"/>
      <c r="C48" s="27"/>
      <c r="D48" s="375"/>
      <c r="E48" s="27"/>
      <c r="F48" s="375"/>
    </row>
    <row r="49" spans="1:8">
      <c r="A49" s="457" t="s">
        <v>299</v>
      </c>
      <c r="B49" s="156" t="s">
        <v>17</v>
      </c>
      <c r="C49" s="27"/>
      <c r="D49" s="375"/>
      <c r="E49" s="27"/>
      <c r="F49" s="375"/>
    </row>
    <row r="50" spans="1:8">
      <c r="A50" s="374"/>
      <c r="B50" s="695" t="s">
        <v>102</v>
      </c>
      <c r="C50" s="285" t="s">
        <v>106</v>
      </c>
      <c r="D50" s="593" t="s">
        <v>106</v>
      </c>
      <c r="E50" s="286" t="s">
        <v>106</v>
      </c>
      <c r="F50" s="583" t="s">
        <v>106</v>
      </c>
    </row>
    <row r="51" spans="1:8">
      <c r="A51" s="374"/>
      <c r="B51" s="696"/>
      <c r="C51" s="287" t="str">
        <f>C41</f>
        <v>March 31, 2020</v>
      </c>
      <c r="D51" s="594" t="s">
        <v>351</v>
      </c>
      <c r="E51" s="288" t="s">
        <v>107</v>
      </c>
      <c r="F51" s="584" t="s">
        <v>108</v>
      </c>
    </row>
    <row r="52" spans="1:8">
      <c r="A52" s="374"/>
      <c r="B52" s="697"/>
      <c r="C52" s="289" t="s">
        <v>109</v>
      </c>
      <c r="D52" s="595" t="s">
        <v>109</v>
      </c>
      <c r="E52" s="290" t="s">
        <v>109</v>
      </c>
      <c r="F52" s="553" t="s">
        <v>109</v>
      </c>
    </row>
    <row r="53" spans="1:8">
      <c r="A53" s="374"/>
      <c r="B53" s="3" t="s">
        <v>222</v>
      </c>
      <c r="C53" s="315">
        <v>15000</v>
      </c>
      <c r="D53" s="445">
        <v>15000</v>
      </c>
      <c r="E53" s="417">
        <v>14160</v>
      </c>
      <c r="F53" s="401">
        <v>11500</v>
      </c>
    </row>
    <row r="54" spans="1:8">
      <c r="A54" s="374"/>
      <c r="B54" s="3" t="s">
        <v>223</v>
      </c>
      <c r="C54" s="315">
        <v>19400</v>
      </c>
      <c r="D54" s="445">
        <v>38600</v>
      </c>
      <c r="E54" s="434">
        <v>81004</v>
      </c>
      <c r="F54" s="401">
        <v>61760</v>
      </c>
    </row>
    <row r="55" spans="1:8">
      <c r="A55" s="374"/>
      <c r="B55" s="3" t="s">
        <v>224</v>
      </c>
      <c r="C55" s="315">
        <v>0</v>
      </c>
      <c r="D55" s="445">
        <v>0</v>
      </c>
      <c r="E55" s="434">
        <v>147300</v>
      </c>
      <c r="F55" s="401">
        <v>14949</v>
      </c>
    </row>
    <row r="56" spans="1:8">
      <c r="A56" s="374"/>
      <c r="B56" s="3" t="s">
        <v>225</v>
      </c>
      <c r="C56" s="315">
        <v>11330.55</v>
      </c>
      <c r="D56" s="445">
        <v>42316</v>
      </c>
      <c r="E56" s="434">
        <v>71467</v>
      </c>
      <c r="F56" s="401">
        <v>97720</v>
      </c>
    </row>
    <row r="57" spans="1:8">
      <c r="A57" s="374"/>
      <c r="B57" s="3" t="s">
        <v>226</v>
      </c>
      <c r="C57" s="315">
        <v>350000</v>
      </c>
      <c r="D57" s="445">
        <v>250000</v>
      </c>
      <c r="E57" s="434">
        <v>499900</v>
      </c>
      <c r="F57" s="401">
        <v>229000</v>
      </c>
    </row>
    <row r="58" spans="1:8">
      <c r="A58" s="374"/>
      <c r="B58" s="3" t="s">
        <v>227</v>
      </c>
      <c r="C58" s="315">
        <f>35000+8000</f>
        <v>43000</v>
      </c>
      <c r="D58" s="445">
        <v>14400</v>
      </c>
      <c r="E58" s="434">
        <f>74098+6500</f>
        <v>80598</v>
      </c>
      <c r="F58" s="401">
        <v>43000</v>
      </c>
    </row>
    <row r="59" spans="1:8">
      <c r="A59" s="374"/>
      <c r="B59" s="3" t="s">
        <v>359</v>
      </c>
      <c r="C59" s="315">
        <v>0</v>
      </c>
      <c r="D59" s="445">
        <v>1000</v>
      </c>
      <c r="E59" s="434">
        <v>0</v>
      </c>
      <c r="F59" s="401">
        <v>0</v>
      </c>
    </row>
    <row r="60" spans="1:8">
      <c r="A60" s="374"/>
      <c r="B60" s="3" t="s">
        <v>228</v>
      </c>
      <c r="C60" s="315">
        <f>25370</f>
        <v>25370</v>
      </c>
      <c r="D60" s="445">
        <f>33827-25370</f>
        <v>8457</v>
      </c>
      <c r="E60" s="434">
        <v>38991</v>
      </c>
      <c r="F60" s="401">
        <v>38833</v>
      </c>
    </row>
    <row r="61" spans="1:8">
      <c r="A61" s="374"/>
      <c r="B61" s="3" t="s">
        <v>229</v>
      </c>
      <c r="C61" s="315">
        <v>0</v>
      </c>
      <c r="D61" s="445">
        <v>0</v>
      </c>
      <c r="E61" s="434">
        <v>26418</v>
      </c>
      <c r="F61" s="401">
        <v>20025</v>
      </c>
    </row>
    <row r="62" spans="1:8">
      <c r="A62" s="374"/>
      <c r="B62" s="3" t="s">
        <v>230</v>
      </c>
      <c r="C62" s="315">
        <v>5798</v>
      </c>
      <c r="D62" s="445">
        <v>4975</v>
      </c>
      <c r="E62" s="434">
        <v>878</v>
      </c>
      <c r="F62" s="401">
        <v>1104</v>
      </c>
      <c r="H62" s="315">
        <v>5152.2</v>
      </c>
    </row>
    <row r="63" spans="1:8">
      <c r="A63" s="374"/>
      <c r="B63" s="3" t="s">
        <v>231</v>
      </c>
      <c r="C63" s="315">
        <v>0</v>
      </c>
      <c r="D63" s="445">
        <v>1087703</v>
      </c>
      <c r="E63" s="434">
        <v>14631103</v>
      </c>
      <c r="F63" s="401">
        <v>0</v>
      </c>
    </row>
    <row r="64" spans="1:8">
      <c r="A64" s="374"/>
      <c r="B64" s="3" t="s">
        <v>232</v>
      </c>
      <c r="C64" s="315">
        <v>9660</v>
      </c>
      <c r="D64" s="445">
        <v>32020</v>
      </c>
      <c r="E64" s="434">
        <v>31104</v>
      </c>
      <c r="F64" s="401">
        <v>18783</v>
      </c>
    </row>
    <row r="65" spans="1:6">
      <c r="A65" s="374"/>
      <c r="B65" s="3" t="s">
        <v>233</v>
      </c>
      <c r="C65" s="315">
        <v>0</v>
      </c>
      <c r="D65" s="445">
        <v>0</v>
      </c>
      <c r="E65" s="434">
        <v>30861</v>
      </c>
      <c r="F65" s="401">
        <v>6703</v>
      </c>
    </row>
    <row r="66" spans="1:6">
      <c r="A66" s="374"/>
      <c r="B66" s="3" t="s">
        <v>273</v>
      </c>
      <c r="C66" s="315">
        <v>0</v>
      </c>
      <c r="D66" s="445">
        <v>0</v>
      </c>
      <c r="E66" s="434">
        <v>351</v>
      </c>
      <c r="F66" s="587">
        <v>0</v>
      </c>
    </row>
    <row r="67" spans="1:6">
      <c r="A67" s="374"/>
      <c r="B67" s="3" t="s">
        <v>352</v>
      </c>
      <c r="C67" s="315">
        <v>5425</v>
      </c>
      <c r="D67" s="445">
        <v>7450</v>
      </c>
      <c r="E67" s="434">
        <v>0</v>
      </c>
      <c r="F67" s="445">
        <v>0</v>
      </c>
    </row>
    <row r="68" spans="1:6">
      <c r="A68" s="374"/>
      <c r="B68" s="3" t="s">
        <v>353</v>
      </c>
      <c r="C68" s="315">
        <v>0</v>
      </c>
      <c r="D68" s="445">
        <v>5000</v>
      </c>
      <c r="E68" s="434">
        <v>0</v>
      </c>
      <c r="F68" s="445">
        <v>0</v>
      </c>
    </row>
    <row r="69" spans="1:6">
      <c r="A69" s="374"/>
      <c r="B69" s="3" t="s">
        <v>354</v>
      </c>
      <c r="C69" s="315">
        <v>10</v>
      </c>
      <c r="D69" s="445">
        <v>885</v>
      </c>
      <c r="E69" s="434">
        <v>0</v>
      </c>
      <c r="F69" s="445">
        <v>0</v>
      </c>
    </row>
    <row r="70" spans="1:6">
      <c r="A70" s="374"/>
      <c r="B70" s="3" t="s">
        <v>357</v>
      </c>
      <c r="C70" s="315">
        <v>4120</v>
      </c>
      <c r="D70" s="445">
        <v>10920</v>
      </c>
      <c r="E70" s="434">
        <v>0</v>
      </c>
      <c r="F70" s="445">
        <v>0</v>
      </c>
    </row>
    <row r="71" spans="1:6">
      <c r="A71" s="374"/>
      <c r="B71" s="3" t="s">
        <v>375</v>
      </c>
      <c r="C71" s="315">
        <v>6000</v>
      </c>
      <c r="D71" s="445"/>
      <c r="E71" s="434"/>
      <c r="F71" s="445"/>
    </row>
    <row r="72" spans="1:6">
      <c r="A72" s="374"/>
      <c r="B72" s="3" t="s">
        <v>376</v>
      </c>
      <c r="C72" s="315">
        <v>4000</v>
      </c>
      <c r="D72" s="445"/>
      <c r="E72" s="434"/>
      <c r="F72" s="445"/>
    </row>
    <row r="73" spans="1:6">
      <c r="A73" s="374"/>
      <c r="B73" s="3" t="s">
        <v>377</v>
      </c>
      <c r="C73" s="315">
        <v>569.99</v>
      </c>
      <c r="D73" s="445"/>
      <c r="E73" s="434"/>
      <c r="F73" s="445"/>
    </row>
    <row r="74" spans="1:6">
      <c r="A74" s="374"/>
      <c r="B74" s="3" t="s">
        <v>373</v>
      </c>
      <c r="C74" s="315">
        <v>0</v>
      </c>
      <c r="D74" s="445">
        <v>754313</v>
      </c>
      <c r="E74" s="434">
        <v>0</v>
      </c>
      <c r="F74" s="445">
        <v>0</v>
      </c>
    </row>
    <row r="75" spans="1:6" ht="15.75" thickBot="1">
      <c r="A75" s="386"/>
      <c r="B75" s="588" t="s">
        <v>234</v>
      </c>
      <c r="C75" s="589">
        <f>SUM(C53:C74)</f>
        <v>499683.54</v>
      </c>
      <c r="D75" s="598">
        <f>SUM(D53:D74)</f>
        <v>2273039</v>
      </c>
      <c r="E75" s="592">
        <f>SUM(E53:E74)</f>
        <v>15654135</v>
      </c>
      <c r="F75" s="590">
        <f>SUM(F53:F74)</f>
        <v>543377</v>
      </c>
    </row>
    <row r="76" spans="1:6" ht="15.75" hidden="1" thickTop="1">
      <c r="B76" s="3"/>
      <c r="C76" s="3"/>
      <c r="D76" s="3"/>
      <c r="E76" s="16"/>
      <c r="F76" s="28"/>
    </row>
    <row r="77" spans="1:6" ht="15.75" hidden="1" thickTop="1">
      <c r="B77" s="3"/>
      <c r="C77" s="3"/>
      <c r="D77" s="3"/>
      <c r="E77" s="16"/>
      <c r="F77" s="28"/>
    </row>
    <row r="78" spans="1:6" ht="15.75" hidden="1" thickTop="1">
      <c r="B78" s="29"/>
      <c r="C78" s="29"/>
      <c r="D78" s="29"/>
      <c r="E78" s="23"/>
      <c r="F78" s="31"/>
    </row>
  </sheetData>
  <mergeCells count="8">
    <mergeCell ref="A1:D1"/>
    <mergeCell ref="A2:D2"/>
    <mergeCell ref="A4:D4"/>
    <mergeCell ref="B50:B52"/>
    <mergeCell ref="B7:B9"/>
    <mergeCell ref="B17:B19"/>
    <mergeCell ref="B29:B31"/>
    <mergeCell ref="B40:B42"/>
  </mergeCells>
  <pageMargins left="0.7" right="0.7" top="0.75" bottom="0.75" header="0.3" footer="0.3"/>
  <pageSetup scale="64" orientation="portrait" r:id="rId1"/>
</worksheet>
</file>

<file path=xl/worksheets/sheet8.xml><?xml version="1.0" encoding="utf-8"?>
<worksheet xmlns="http://schemas.openxmlformats.org/spreadsheetml/2006/main" xmlns:r="http://schemas.openxmlformats.org/officeDocument/2006/relationships">
  <dimension ref="A1:I123"/>
  <sheetViews>
    <sheetView view="pageBreakPreview" topLeftCell="A90" zoomScale="85" zoomScaleSheetLayoutView="85" workbookViewId="0">
      <selection activeCell="B120" sqref="B120"/>
    </sheetView>
  </sheetViews>
  <sheetFormatPr defaultRowHeight="15"/>
  <cols>
    <col min="1" max="1" width="15" style="20" customWidth="1"/>
    <col min="2" max="2" width="63.140625" style="20" customWidth="1"/>
    <col min="3" max="3" width="55.85546875" style="20" customWidth="1"/>
    <col min="4" max="4" width="59.85546875" style="20" customWidth="1"/>
    <col min="5" max="6" width="21.7109375" style="20" hidden="1" customWidth="1"/>
    <col min="7" max="7" width="20" style="20" hidden="1" customWidth="1"/>
    <col min="8" max="8" width="0.140625" style="20" customWidth="1"/>
    <col min="9" max="9" width="11.28515625" style="20" bestFit="1" customWidth="1"/>
    <col min="10" max="16384" width="9.140625" style="20"/>
  </cols>
  <sheetData>
    <row r="1" spans="1:9">
      <c r="A1" s="698" t="s">
        <v>41</v>
      </c>
      <c r="B1" s="699"/>
      <c r="C1" s="699"/>
      <c r="D1" s="700"/>
      <c r="E1" s="599"/>
      <c r="F1" s="599"/>
      <c r="G1" s="599"/>
    </row>
    <row r="2" spans="1:9" ht="28.5" customHeight="1">
      <c r="A2" s="701" t="str">
        <f>'PL Schedules'!A2:F2</f>
        <v>Regd. Office: Office No. 3,IInd Floor, P 37/38, Gomti Complex, Pandav Nagar, Mayur Vihar, Phase-1 New Delhi,East Delhi 110091</v>
      </c>
      <c r="B2" s="702"/>
      <c r="C2" s="702"/>
      <c r="D2" s="703"/>
      <c r="E2" s="600"/>
      <c r="F2" s="600"/>
      <c r="G2" s="343"/>
    </row>
    <row r="3" spans="1:9" ht="15" customHeight="1">
      <c r="A3" s="704" t="s">
        <v>381</v>
      </c>
      <c r="B3" s="705"/>
      <c r="C3" s="705"/>
      <c r="D3" s="706"/>
      <c r="E3" s="344"/>
      <c r="F3" s="344"/>
      <c r="G3" s="344"/>
    </row>
    <row r="4" spans="1:9">
      <c r="A4" s="603"/>
      <c r="B4" s="17"/>
      <c r="C4" s="17"/>
      <c r="D4" s="381"/>
    </row>
    <row r="5" spans="1:9">
      <c r="A5" s="605" t="s">
        <v>300</v>
      </c>
      <c r="B5" s="390" t="s">
        <v>250</v>
      </c>
      <c r="C5" s="390"/>
      <c r="D5" s="381"/>
    </row>
    <row r="6" spans="1:9">
      <c r="A6" s="603"/>
      <c r="B6" s="707" t="s">
        <v>102</v>
      </c>
      <c r="C6" s="291" t="s">
        <v>55</v>
      </c>
      <c r="D6" s="291" t="s">
        <v>55</v>
      </c>
      <c r="E6" s="292" t="s">
        <v>55</v>
      </c>
      <c r="F6" s="292" t="s">
        <v>55</v>
      </c>
      <c r="G6" s="292" t="s">
        <v>55</v>
      </c>
    </row>
    <row r="7" spans="1:9">
      <c r="A7" s="603"/>
      <c r="B7" s="708"/>
      <c r="C7" s="293" t="s">
        <v>374</v>
      </c>
      <c r="D7" s="293" t="s">
        <v>351</v>
      </c>
      <c r="E7" s="294" t="s">
        <v>107</v>
      </c>
      <c r="F7" s="294" t="s">
        <v>108</v>
      </c>
      <c r="G7" s="294" t="s">
        <v>221</v>
      </c>
    </row>
    <row r="8" spans="1:9">
      <c r="A8" s="603"/>
      <c r="B8" s="709"/>
      <c r="C8" s="295" t="s">
        <v>109</v>
      </c>
      <c r="D8" s="295" t="s">
        <v>109</v>
      </c>
      <c r="E8" s="296" t="s">
        <v>109</v>
      </c>
      <c r="F8" s="296" t="s">
        <v>109</v>
      </c>
      <c r="G8" s="296" t="s">
        <v>109</v>
      </c>
    </row>
    <row r="9" spans="1:9">
      <c r="A9" s="603"/>
      <c r="B9" s="14" t="s">
        <v>251</v>
      </c>
      <c r="C9" s="14"/>
      <c r="D9" s="15"/>
      <c r="E9" s="163"/>
      <c r="F9" s="163"/>
      <c r="G9" s="163"/>
    </row>
    <row r="10" spans="1:9">
      <c r="A10" s="603"/>
      <c r="B10" s="14" t="s">
        <v>252</v>
      </c>
      <c r="C10" s="306">
        <v>3846187.5</v>
      </c>
      <c r="D10" s="15">
        <f>4715625-754312</f>
        <v>3961313</v>
      </c>
      <c r="E10" s="163">
        <v>4897125</v>
      </c>
      <c r="F10" s="163">
        <v>7547125</v>
      </c>
      <c r="G10" s="163">
        <v>2800000</v>
      </c>
      <c r="I10" s="15"/>
    </row>
    <row r="11" spans="1:9">
      <c r="A11" s="603"/>
      <c r="B11" s="14"/>
      <c r="C11" s="14"/>
      <c r="D11" s="15"/>
      <c r="E11" s="163"/>
      <c r="F11" s="163"/>
      <c r="G11" s="163"/>
    </row>
    <row r="12" spans="1:9" ht="15.75" thickBot="1">
      <c r="A12" s="603"/>
      <c r="B12" s="168" t="s">
        <v>239</v>
      </c>
      <c r="C12" s="22">
        <f>SUM(C10:C11)</f>
        <v>3846187.5</v>
      </c>
      <c r="D12" s="22">
        <f>SUM(D10:D11)</f>
        <v>3961313</v>
      </c>
      <c r="E12" s="169">
        <f>E10</f>
        <v>4897125</v>
      </c>
      <c r="F12" s="169">
        <f>F10</f>
        <v>7547125</v>
      </c>
      <c r="G12" s="169">
        <f>G10</f>
        <v>2800000</v>
      </c>
    </row>
    <row r="13" spans="1:9" ht="15.75" thickTop="1">
      <c r="A13" s="603"/>
      <c r="B13" s="17"/>
      <c r="C13" s="17"/>
      <c r="D13" s="381"/>
    </row>
    <row r="14" spans="1:9">
      <c r="A14" s="603"/>
      <c r="B14" s="17"/>
      <c r="C14" s="17"/>
      <c r="D14" s="381"/>
    </row>
    <row r="15" spans="1:9">
      <c r="A15" s="605" t="s">
        <v>301</v>
      </c>
      <c r="B15" s="390" t="s">
        <v>253</v>
      </c>
      <c r="C15" s="17"/>
      <c r="D15" s="381"/>
    </row>
    <row r="16" spans="1:9">
      <c r="A16" s="603"/>
      <c r="B16" s="707" t="s">
        <v>102</v>
      </c>
      <c r="C16" s="297" t="s">
        <v>106</v>
      </c>
      <c r="D16" s="606" t="s">
        <v>106</v>
      </c>
      <c r="E16" s="298" t="s">
        <v>106</v>
      </c>
      <c r="F16" s="298" t="s">
        <v>106</v>
      </c>
      <c r="G16" s="292" t="s">
        <v>55</v>
      </c>
    </row>
    <row r="17" spans="1:9">
      <c r="A17" s="603"/>
      <c r="B17" s="708"/>
      <c r="C17" s="293" t="s">
        <v>374</v>
      </c>
      <c r="D17" s="601" t="s">
        <v>351</v>
      </c>
      <c r="E17" s="294" t="s">
        <v>107</v>
      </c>
      <c r="F17" s="294" t="s">
        <v>108</v>
      </c>
      <c r="G17" s="294" t="s">
        <v>221</v>
      </c>
    </row>
    <row r="18" spans="1:9">
      <c r="A18" s="603"/>
      <c r="B18" s="709"/>
      <c r="C18" s="295" t="s">
        <v>109</v>
      </c>
      <c r="D18" s="602" t="s">
        <v>109</v>
      </c>
      <c r="E18" s="296" t="s">
        <v>109</v>
      </c>
      <c r="F18" s="296" t="s">
        <v>109</v>
      </c>
      <c r="G18" s="296" t="s">
        <v>109</v>
      </c>
    </row>
    <row r="19" spans="1:9">
      <c r="A19" s="603"/>
      <c r="B19" s="14" t="s">
        <v>254</v>
      </c>
      <c r="C19" s="14"/>
      <c r="D19" s="401"/>
      <c r="E19" s="163"/>
      <c r="F19" s="163"/>
      <c r="G19" s="163"/>
    </row>
    <row r="20" spans="1:9">
      <c r="A20" s="603"/>
      <c r="B20" s="170" t="s">
        <v>255</v>
      </c>
      <c r="C20" s="315">
        <v>10812000</v>
      </c>
      <c r="D20" s="445">
        <v>10812000</v>
      </c>
      <c r="E20" s="163">
        <v>5763667</v>
      </c>
      <c r="F20" s="163">
        <v>7220041</v>
      </c>
      <c r="G20" s="163">
        <v>10497739</v>
      </c>
      <c r="I20" s="315"/>
    </row>
    <row r="21" spans="1:9">
      <c r="A21" s="603"/>
      <c r="B21" s="14"/>
      <c r="C21" s="14"/>
      <c r="D21" s="401"/>
      <c r="E21" s="163"/>
      <c r="F21" s="163"/>
      <c r="G21" s="163"/>
    </row>
    <row r="22" spans="1:9" ht="15.75" thickBot="1">
      <c r="A22" s="603"/>
      <c r="B22" s="19" t="s">
        <v>239</v>
      </c>
      <c r="C22" s="22">
        <f>C20</f>
        <v>10812000</v>
      </c>
      <c r="D22" s="407">
        <f>D20</f>
        <v>10812000</v>
      </c>
      <c r="E22" s="169">
        <f>E20</f>
        <v>5763667</v>
      </c>
      <c r="F22" s="22">
        <f>F20</f>
        <v>7220041</v>
      </c>
      <c r="G22" s="22">
        <f>G20</f>
        <v>10497739</v>
      </c>
    </row>
    <row r="23" spans="1:9" ht="15.75" thickTop="1">
      <c r="A23" s="603"/>
      <c r="B23" s="17"/>
      <c r="C23" s="17"/>
      <c r="D23" s="381"/>
      <c r="E23" s="17"/>
      <c r="F23" s="17"/>
      <c r="G23" s="17"/>
    </row>
    <row r="24" spans="1:9">
      <c r="A24" s="603"/>
      <c r="B24" s="17"/>
      <c r="C24" s="17"/>
      <c r="D24" s="381"/>
      <c r="E24" s="17"/>
      <c r="F24" s="17"/>
      <c r="G24" s="17"/>
    </row>
    <row r="25" spans="1:9">
      <c r="A25" s="605" t="s">
        <v>278</v>
      </c>
      <c r="B25" s="390" t="s">
        <v>256</v>
      </c>
      <c r="C25" s="17"/>
      <c r="D25" s="381"/>
    </row>
    <row r="26" spans="1:9">
      <c r="A26" s="603"/>
      <c r="B26" s="707" t="s">
        <v>102</v>
      </c>
      <c r="C26" s="297" t="s">
        <v>106</v>
      </c>
      <c r="D26" s="606" t="s">
        <v>106</v>
      </c>
      <c r="E26" s="298" t="s">
        <v>106</v>
      </c>
      <c r="F26" s="298" t="s">
        <v>106</v>
      </c>
      <c r="G26" s="292" t="s">
        <v>55</v>
      </c>
    </row>
    <row r="27" spans="1:9">
      <c r="A27" s="603"/>
      <c r="B27" s="708"/>
      <c r="C27" s="293" t="s">
        <v>374</v>
      </c>
      <c r="D27" s="601" t="s">
        <v>351</v>
      </c>
      <c r="E27" s="294" t="s">
        <v>107</v>
      </c>
      <c r="F27" s="294" t="s">
        <v>108</v>
      </c>
      <c r="G27" s="294" t="s">
        <v>221</v>
      </c>
    </row>
    <row r="28" spans="1:9">
      <c r="A28" s="603"/>
      <c r="B28" s="709"/>
      <c r="C28" s="295" t="s">
        <v>109</v>
      </c>
      <c r="D28" s="602" t="s">
        <v>109</v>
      </c>
      <c r="E28" s="296" t="s">
        <v>109</v>
      </c>
      <c r="F28" s="296" t="s">
        <v>109</v>
      </c>
      <c r="G28" s="296" t="s">
        <v>109</v>
      </c>
    </row>
    <row r="29" spans="1:9">
      <c r="A29" s="603"/>
      <c r="B29" s="14" t="s">
        <v>257</v>
      </c>
      <c r="C29" s="14">
        <v>122082</v>
      </c>
      <c r="D29" s="401">
        <v>125448</v>
      </c>
      <c r="E29" s="163">
        <f>121848+360</f>
        <v>122208</v>
      </c>
      <c r="F29" s="163">
        <v>124290</v>
      </c>
      <c r="G29" s="163">
        <v>78558</v>
      </c>
    </row>
    <row r="30" spans="1:9">
      <c r="A30" s="603"/>
      <c r="B30" s="14"/>
      <c r="C30" s="14"/>
      <c r="D30" s="401"/>
      <c r="E30" s="163"/>
      <c r="F30" s="163"/>
      <c r="G30" s="163"/>
    </row>
    <row r="31" spans="1:9" ht="15.75" thickBot="1">
      <c r="A31" s="603"/>
      <c r="B31" s="19" t="s">
        <v>239</v>
      </c>
      <c r="C31" s="22">
        <f>C29</f>
        <v>122082</v>
      </c>
      <c r="D31" s="407">
        <f>D29</f>
        <v>125448</v>
      </c>
      <c r="E31" s="169">
        <f>E29</f>
        <v>122208</v>
      </c>
      <c r="F31" s="22">
        <f>F29</f>
        <v>124290</v>
      </c>
      <c r="G31" s="22">
        <f>G29</f>
        <v>78558</v>
      </c>
    </row>
    <row r="32" spans="1:9" ht="15.75" thickTop="1">
      <c r="A32" s="603"/>
      <c r="B32" s="17"/>
      <c r="C32" s="17"/>
      <c r="D32" s="381"/>
      <c r="E32" s="17"/>
      <c r="F32" s="17"/>
      <c r="G32" s="17"/>
    </row>
    <row r="33" spans="1:7">
      <c r="A33" s="603"/>
      <c r="B33" s="17"/>
      <c r="C33" s="17"/>
      <c r="D33" s="381"/>
    </row>
    <row r="34" spans="1:7">
      <c r="A34" s="603"/>
      <c r="B34" s="17"/>
      <c r="C34" s="17"/>
      <c r="D34" s="381"/>
    </row>
    <row r="35" spans="1:7">
      <c r="A35" s="605" t="s">
        <v>279</v>
      </c>
      <c r="B35" s="390" t="s">
        <v>259</v>
      </c>
      <c r="C35" s="17"/>
      <c r="D35" s="381"/>
    </row>
    <row r="36" spans="1:7">
      <c r="A36" s="603"/>
      <c r="B36" s="707" t="s">
        <v>102</v>
      </c>
      <c r="C36" s="297" t="s">
        <v>106</v>
      </c>
      <c r="D36" s="606" t="s">
        <v>106</v>
      </c>
      <c r="E36" s="298" t="s">
        <v>106</v>
      </c>
      <c r="F36" s="298" t="s">
        <v>106</v>
      </c>
      <c r="G36" s="292" t="s">
        <v>55</v>
      </c>
    </row>
    <row r="37" spans="1:7">
      <c r="A37" s="603"/>
      <c r="B37" s="708"/>
      <c r="C37" s="293" t="s">
        <v>374</v>
      </c>
      <c r="D37" s="601" t="s">
        <v>351</v>
      </c>
      <c r="E37" s="294" t="s">
        <v>107</v>
      </c>
      <c r="F37" s="294" t="s">
        <v>108</v>
      </c>
      <c r="G37" s="294" t="s">
        <v>221</v>
      </c>
    </row>
    <row r="38" spans="1:7">
      <c r="A38" s="603"/>
      <c r="B38" s="709"/>
      <c r="C38" s="295" t="s">
        <v>109</v>
      </c>
      <c r="D38" s="602" t="s">
        <v>109</v>
      </c>
      <c r="E38" s="296" t="s">
        <v>109</v>
      </c>
      <c r="F38" s="296" t="s">
        <v>109</v>
      </c>
      <c r="G38" s="296" t="s">
        <v>109</v>
      </c>
    </row>
    <row r="39" spans="1:7">
      <c r="A39" s="603"/>
      <c r="B39" s="14" t="s">
        <v>260</v>
      </c>
      <c r="C39" s="14">
        <v>201440</v>
      </c>
      <c r="D39" s="401">
        <v>245600</v>
      </c>
      <c r="E39" s="163">
        <v>1245110</v>
      </c>
      <c r="F39" s="163">
        <v>1245110</v>
      </c>
      <c r="G39" s="163">
        <v>5785000</v>
      </c>
    </row>
    <row r="40" spans="1:7">
      <c r="A40" s="603"/>
      <c r="B40" s="14"/>
      <c r="C40" s="14"/>
      <c r="D40" s="401"/>
      <c r="E40" s="163"/>
      <c r="F40" s="163"/>
      <c r="G40" s="163"/>
    </row>
    <row r="41" spans="1:7" ht="15.75" thickBot="1">
      <c r="A41" s="603"/>
      <c r="B41" s="19" t="s">
        <v>234</v>
      </c>
      <c r="C41" s="22">
        <f>C39</f>
        <v>201440</v>
      </c>
      <c r="D41" s="407">
        <f>D39</f>
        <v>245600</v>
      </c>
      <c r="E41" s="169">
        <f>E39</f>
        <v>1245110</v>
      </c>
      <c r="F41" s="22">
        <f>F39</f>
        <v>1245110</v>
      </c>
      <c r="G41" s="22">
        <f>G39</f>
        <v>5785000</v>
      </c>
    </row>
    <row r="42" spans="1:7" ht="15.75" hidden="1" thickTop="1">
      <c r="A42" s="603"/>
      <c r="B42" s="24"/>
      <c r="C42" s="24"/>
      <c r="D42" s="409"/>
      <c r="E42" s="171"/>
      <c r="F42" s="171"/>
      <c r="G42" s="171"/>
    </row>
    <row r="43" spans="1:7" ht="15.75" thickTop="1">
      <c r="A43" s="603"/>
      <c r="B43" s="17"/>
      <c r="C43" s="17"/>
      <c r="D43" s="381"/>
    </row>
    <row r="44" spans="1:7">
      <c r="A44" s="603"/>
      <c r="B44" s="17"/>
      <c r="C44" s="17"/>
      <c r="D44" s="381"/>
    </row>
    <row r="45" spans="1:7">
      <c r="A45" s="605" t="s">
        <v>280</v>
      </c>
      <c r="B45" s="390" t="s">
        <v>261</v>
      </c>
      <c r="C45" s="17"/>
      <c r="D45" s="381"/>
    </row>
    <row r="46" spans="1:7">
      <c r="A46" s="603"/>
      <c r="B46" s="707" t="s">
        <v>102</v>
      </c>
      <c r="C46" s="297" t="s">
        <v>106</v>
      </c>
      <c r="D46" s="606" t="s">
        <v>106</v>
      </c>
      <c r="E46" s="298" t="s">
        <v>106</v>
      </c>
      <c r="F46" s="298" t="s">
        <v>106</v>
      </c>
      <c r="G46" s="292" t="s">
        <v>55</v>
      </c>
    </row>
    <row r="47" spans="1:7">
      <c r="A47" s="603"/>
      <c r="B47" s="708"/>
      <c r="C47" s="293" t="s">
        <v>374</v>
      </c>
      <c r="D47" s="601" t="s">
        <v>351</v>
      </c>
      <c r="E47" s="294" t="s">
        <v>107</v>
      </c>
      <c r="F47" s="294" t="s">
        <v>108</v>
      </c>
      <c r="G47" s="294" t="s">
        <v>221</v>
      </c>
    </row>
    <row r="48" spans="1:7">
      <c r="A48" s="603"/>
      <c r="B48" s="709"/>
      <c r="C48" s="295" t="s">
        <v>109</v>
      </c>
      <c r="D48" s="602" t="s">
        <v>109</v>
      </c>
      <c r="E48" s="296" t="s">
        <v>109</v>
      </c>
      <c r="F48" s="296" t="s">
        <v>109</v>
      </c>
      <c r="G48" s="296" t="s">
        <v>109</v>
      </c>
    </row>
    <row r="49" spans="1:9">
      <c r="A49" s="603"/>
      <c r="B49" s="14" t="s">
        <v>262</v>
      </c>
      <c r="C49" s="14"/>
      <c r="D49" s="401"/>
      <c r="E49" s="163"/>
      <c r="F49" s="163"/>
      <c r="G49" s="163"/>
    </row>
    <row r="50" spans="1:9">
      <c r="A50" s="603"/>
      <c r="B50" s="170" t="s">
        <v>263</v>
      </c>
      <c r="C50" s="14">
        <v>0</v>
      </c>
      <c r="D50" s="401">
        <v>0</v>
      </c>
      <c r="E50" s="163">
        <v>0</v>
      </c>
      <c r="F50" s="163">
        <v>2549894</v>
      </c>
      <c r="G50" s="163">
        <v>310000</v>
      </c>
    </row>
    <row r="51" spans="1:9">
      <c r="A51" s="603"/>
      <c r="B51" s="170"/>
      <c r="C51" s="14"/>
      <c r="D51" s="401"/>
      <c r="E51" s="163"/>
      <c r="F51" s="163"/>
      <c r="G51" s="163"/>
    </row>
    <row r="52" spans="1:9">
      <c r="A52" s="603"/>
      <c r="B52" s="14" t="s">
        <v>264</v>
      </c>
      <c r="C52" s="14"/>
      <c r="D52" s="401"/>
      <c r="E52" s="163"/>
      <c r="F52" s="163"/>
      <c r="G52" s="163"/>
    </row>
    <row r="53" spans="1:9">
      <c r="A53" s="603"/>
      <c r="B53" s="170" t="s">
        <v>263</v>
      </c>
      <c r="C53" s="15">
        <v>2218200</v>
      </c>
      <c r="D53" s="381">
        <v>3395256</v>
      </c>
      <c r="E53" s="163">
        <v>2049600</v>
      </c>
      <c r="F53" s="163">
        <v>5775603</v>
      </c>
      <c r="G53" s="163">
        <v>5311603</v>
      </c>
      <c r="I53" s="14"/>
    </row>
    <row r="54" spans="1:9">
      <c r="A54" s="603"/>
      <c r="B54" s="14"/>
      <c r="C54" s="14"/>
      <c r="D54" s="401"/>
      <c r="E54" s="163"/>
      <c r="F54" s="163"/>
      <c r="G54" s="163"/>
    </row>
    <row r="55" spans="1:9" ht="15.75" thickBot="1">
      <c r="A55" s="603"/>
      <c r="B55" s="19" t="s">
        <v>239</v>
      </c>
      <c r="C55" s="22">
        <f>SUM(C50:C54)</f>
        <v>2218200</v>
      </c>
      <c r="D55" s="407">
        <f>SUM(D50:D54)</f>
        <v>3395256</v>
      </c>
      <c r="E55" s="169">
        <f>SUM(E50:E54)</f>
        <v>2049600</v>
      </c>
      <c r="F55" s="22">
        <f>SUM(F50:F54)</f>
        <v>8325497</v>
      </c>
      <c r="G55" s="22">
        <f>SUM(G50:G54)</f>
        <v>5621603</v>
      </c>
    </row>
    <row r="56" spans="1:9" ht="15.75" thickTop="1">
      <c r="A56" s="603"/>
      <c r="B56" s="17"/>
      <c r="C56" s="17"/>
      <c r="D56" s="381"/>
    </row>
    <row r="57" spans="1:9">
      <c r="A57" s="603"/>
      <c r="B57" s="17"/>
      <c r="C57" s="17"/>
      <c r="D57" s="381"/>
    </row>
    <row r="58" spans="1:9">
      <c r="A58" s="605" t="s">
        <v>281</v>
      </c>
      <c r="B58" s="390" t="s">
        <v>265</v>
      </c>
      <c r="C58" s="17"/>
      <c r="D58" s="381"/>
    </row>
    <row r="59" spans="1:9">
      <c r="A59" s="603"/>
      <c r="B59" s="707" t="s">
        <v>102</v>
      </c>
      <c r="C59" s="297" t="s">
        <v>106</v>
      </c>
      <c r="D59" s="606" t="s">
        <v>106</v>
      </c>
      <c r="E59" s="298" t="s">
        <v>106</v>
      </c>
      <c r="F59" s="298" t="s">
        <v>106</v>
      </c>
      <c r="G59" s="292" t="s">
        <v>55</v>
      </c>
    </row>
    <row r="60" spans="1:9">
      <c r="A60" s="603"/>
      <c r="B60" s="708"/>
      <c r="C60" s="293" t="s">
        <v>374</v>
      </c>
      <c r="D60" s="601" t="s">
        <v>351</v>
      </c>
      <c r="E60" s="294" t="s">
        <v>107</v>
      </c>
      <c r="F60" s="294" t="s">
        <v>108</v>
      </c>
      <c r="G60" s="294" t="s">
        <v>221</v>
      </c>
    </row>
    <row r="61" spans="1:9">
      <c r="A61" s="603"/>
      <c r="B61" s="709"/>
      <c r="C61" s="295" t="s">
        <v>109</v>
      </c>
      <c r="D61" s="602" t="s">
        <v>109</v>
      </c>
      <c r="E61" s="296" t="s">
        <v>109</v>
      </c>
      <c r="F61" s="296" t="s">
        <v>109</v>
      </c>
      <c r="G61" s="296" t="s">
        <v>109</v>
      </c>
    </row>
    <row r="62" spans="1:9">
      <c r="A62" s="603"/>
      <c r="B62" s="14" t="s">
        <v>266</v>
      </c>
      <c r="C62" s="14">
        <v>3609</v>
      </c>
      <c r="D62" s="401">
        <v>126338</v>
      </c>
      <c r="E62" s="163">
        <v>35838</v>
      </c>
      <c r="F62" s="163">
        <v>94256</v>
      </c>
      <c r="G62" s="163">
        <v>75415</v>
      </c>
    </row>
    <row r="63" spans="1:9">
      <c r="A63" s="603"/>
      <c r="B63" s="172" t="s">
        <v>267</v>
      </c>
      <c r="C63" s="15"/>
      <c r="D63" s="401"/>
      <c r="E63" s="163"/>
      <c r="F63" s="163"/>
      <c r="G63" s="163"/>
    </row>
    <row r="64" spans="1:9">
      <c r="A64" s="603"/>
      <c r="B64" s="170" t="s">
        <v>268</v>
      </c>
      <c r="C64" s="15">
        <v>64962</v>
      </c>
      <c r="D64" s="401">
        <v>688225</v>
      </c>
      <c r="E64" s="163">
        <v>423212</v>
      </c>
      <c r="F64" s="163">
        <v>293028</v>
      </c>
      <c r="G64" s="163">
        <v>1172696</v>
      </c>
      <c r="I64" s="14"/>
    </row>
    <row r="65" spans="1:7">
      <c r="A65" s="603"/>
      <c r="B65" s="14"/>
      <c r="C65" s="14"/>
      <c r="D65" s="401"/>
      <c r="E65" s="163"/>
      <c r="F65" s="163"/>
      <c r="G65" s="163"/>
    </row>
    <row r="66" spans="1:7" hidden="1">
      <c r="A66" s="603"/>
      <c r="B66" s="170"/>
      <c r="C66" s="14"/>
      <c r="D66" s="401"/>
      <c r="E66" s="163"/>
      <c r="F66" s="163"/>
      <c r="G66" s="163"/>
    </row>
    <row r="67" spans="1:7" hidden="1">
      <c r="A67" s="603"/>
      <c r="B67" s="14"/>
      <c r="C67" s="14"/>
      <c r="D67" s="401"/>
      <c r="E67" s="163"/>
      <c r="F67" s="163"/>
      <c r="G67" s="163"/>
    </row>
    <row r="68" spans="1:7" ht="15.75" thickBot="1">
      <c r="A68" s="603"/>
      <c r="B68" s="19" t="s">
        <v>239</v>
      </c>
      <c r="C68" s="22">
        <f>SUM(C62:C67)</f>
        <v>68571</v>
      </c>
      <c r="D68" s="407">
        <f>SUM(D62:D67)</f>
        <v>814563</v>
      </c>
      <c r="E68" s="169">
        <f>SUM(E62:E67)</f>
        <v>459050</v>
      </c>
      <c r="F68" s="22">
        <f>SUM(F62:F67)</f>
        <v>387284</v>
      </c>
      <c r="G68" s="22">
        <f>SUM(G62:G67)</f>
        <v>1248111</v>
      </c>
    </row>
    <row r="69" spans="1:7" ht="15.75" thickTop="1">
      <c r="A69" s="603"/>
      <c r="B69" s="17"/>
      <c r="C69" s="17"/>
      <c r="D69" s="381"/>
    </row>
    <row r="70" spans="1:7">
      <c r="A70" s="603"/>
      <c r="B70" s="17"/>
      <c r="C70" s="17"/>
      <c r="D70" s="381"/>
    </row>
    <row r="71" spans="1:7">
      <c r="A71" s="605" t="s">
        <v>282</v>
      </c>
      <c r="B71" s="390" t="s">
        <v>269</v>
      </c>
      <c r="C71" s="17"/>
      <c r="D71" s="381"/>
    </row>
    <row r="72" spans="1:7">
      <c r="A72" s="603"/>
      <c r="B72" s="707" t="s">
        <v>102</v>
      </c>
      <c r="C72" s="297" t="s">
        <v>106</v>
      </c>
      <c r="D72" s="606" t="s">
        <v>106</v>
      </c>
      <c r="E72" s="298" t="s">
        <v>106</v>
      </c>
      <c r="F72" s="298" t="s">
        <v>106</v>
      </c>
      <c r="G72" s="292" t="s">
        <v>55</v>
      </c>
    </row>
    <row r="73" spans="1:7">
      <c r="A73" s="603"/>
      <c r="B73" s="708"/>
      <c r="C73" s="293" t="s">
        <v>374</v>
      </c>
      <c r="D73" s="601" t="s">
        <v>351</v>
      </c>
      <c r="E73" s="294" t="s">
        <v>107</v>
      </c>
      <c r="F73" s="294" t="s">
        <v>108</v>
      </c>
      <c r="G73" s="294" t="s">
        <v>221</v>
      </c>
    </row>
    <row r="74" spans="1:7">
      <c r="A74" s="603"/>
      <c r="B74" s="709"/>
      <c r="C74" s="295" t="s">
        <v>109</v>
      </c>
      <c r="D74" s="602" t="s">
        <v>109</v>
      </c>
      <c r="E74" s="296" t="s">
        <v>109</v>
      </c>
      <c r="F74" s="296" t="s">
        <v>109</v>
      </c>
      <c r="G74" s="296" t="s">
        <v>109</v>
      </c>
    </row>
    <row r="75" spans="1:7">
      <c r="A75" s="603"/>
      <c r="B75" s="14" t="s">
        <v>270</v>
      </c>
      <c r="C75" s="315"/>
      <c r="D75" s="445"/>
      <c r="E75" s="163"/>
      <c r="F75" s="163"/>
      <c r="G75" s="163"/>
    </row>
    <row r="76" spans="1:7">
      <c r="A76" s="603"/>
      <c r="B76" s="331" t="s">
        <v>360</v>
      </c>
      <c r="C76" s="315">
        <v>0</v>
      </c>
      <c r="D76" s="445">
        <v>0</v>
      </c>
      <c r="E76" s="163">
        <v>0</v>
      </c>
      <c r="F76" s="163">
        <v>0</v>
      </c>
      <c r="G76" s="163"/>
    </row>
    <row r="77" spans="1:7">
      <c r="A77" s="603"/>
      <c r="B77" s="331" t="s">
        <v>366</v>
      </c>
      <c r="C77" s="315">
        <v>0</v>
      </c>
      <c r="D77" s="445">
        <v>25370</v>
      </c>
      <c r="E77" s="163">
        <v>0</v>
      </c>
      <c r="F77" s="163">
        <v>0</v>
      </c>
      <c r="G77" s="163"/>
    </row>
    <row r="78" spans="1:7">
      <c r="A78" s="603"/>
      <c r="B78" s="331" t="s">
        <v>271</v>
      </c>
      <c r="C78" s="315">
        <v>0</v>
      </c>
      <c r="D78" s="445">
        <v>29966</v>
      </c>
      <c r="E78" s="163">
        <v>135652</v>
      </c>
      <c r="F78" s="163">
        <v>148382</v>
      </c>
      <c r="G78" s="163">
        <v>108646</v>
      </c>
    </row>
    <row r="79" spans="1:7">
      <c r="A79" s="603"/>
      <c r="B79" s="331" t="s">
        <v>388</v>
      </c>
      <c r="C79" s="315">
        <v>62076</v>
      </c>
      <c r="D79" s="445">
        <v>0</v>
      </c>
      <c r="E79" s="163">
        <v>0</v>
      </c>
      <c r="F79" s="163">
        <v>0</v>
      </c>
      <c r="G79" s="163"/>
    </row>
    <row r="80" spans="1:7">
      <c r="A80" s="603"/>
      <c r="B80" s="172" t="s">
        <v>272</v>
      </c>
      <c r="C80" s="315">
        <v>2551562</v>
      </c>
      <c r="D80" s="445">
        <v>1995611</v>
      </c>
      <c r="E80" s="163">
        <v>9805772</v>
      </c>
      <c r="F80" s="163">
        <v>14928568</v>
      </c>
      <c r="G80" s="163">
        <v>11559368</v>
      </c>
    </row>
    <row r="81" spans="1:7" hidden="1">
      <c r="A81" s="603"/>
      <c r="B81" s="14"/>
      <c r="C81" s="315"/>
      <c r="D81" s="445"/>
      <c r="E81" s="163"/>
      <c r="F81" s="163"/>
      <c r="G81" s="163"/>
    </row>
    <row r="82" spans="1:7" hidden="1">
      <c r="A82" s="603"/>
      <c r="B82" s="170"/>
      <c r="C82" s="315"/>
      <c r="D82" s="445"/>
      <c r="E82" s="163"/>
      <c r="F82" s="163"/>
      <c r="G82" s="163"/>
    </row>
    <row r="83" spans="1:7">
      <c r="A83" s="603"/>
      <c r="B83" s="14"/>
      <c r="C83" s="315"/>
      <c r="D83" s="445"/>
      <c r="E83" s="163"/>
      <c r="F83" s="163"/>
      <c r="G83" s="163"/>
    </row>
    <row r="84" spans="1:7" ht="15.75" thickBot="1">
      <c r="A84" s="603"/>
      <c r="B84" s="19" t="s">
        <v>239</v>
      </c>
      <c r="C84" s="22">
        <f>SUM(C76:C83)</f>
        <v>2613638</v>
      </c>
      <c r="D84" s="407">
        <f>SUM(D76:D83)</f>
        <v>2050947</v>
      </c>
      <c r="E84" s="169">
        <f>SUM(E78:E83)</f>
        <v>9941424</v>
      </c>
      <c r="F84" s="22">
        <f>SUM(F75:F83)</f>
        <v>15076950</v>
      </c>
      <c r="G84" s="22">
        <f>SUM(G75:G83)</f>
        <v>11668014</v>
      </c>
    </row>
    <row r="85" spans="1:7" ht="15.75" thickTop="1">
      <c r="A85" s="603"/>
      <c r="B85" s="17"/>
      <c r="C85" s="17"/>
      <c r="D85" s="381"/>
    </row>
    <row r="86" spans="1:7">
      <c r="A86" s="603"/>
      <c r="B86" s="17"/>
      <c r="C86" s="17"/>
      <c r="D86" s="381"/>
    </row>
    <row r="87" spans="1:7">
      <c r="A87" s="603"/>
      <c r="B87" s="17"/>
      <c r="C87" s="17"/>
      <c r="D87" s="381"/>
    </row>
    <row r="88" spans="1:7">
      <c r="A88" s="603"/>
      <c r="B88" s="17"/>
      <c r="C88" s="17"/>
      <c r="D88" s="381"/>
    </row>
    <row r="89" spans="1:7">
      <c r="A89" s="605" t="s">
        <v>283</v>
      </c>
      <c r="B89" s="390" t="s">
        <v>217</v>
      </c>
      <c r="C89" s="17"/>
      <c r="D89" s="381"/>
    </row>
    <row r="90" spans="1:7">
      <c r="A90" s="603"/>
      <c r="B90" s="707" t="s">
        <v>102</v>
      </c>
      <c r="C90" s="297" t="s">
        <v>106</v>
      </c>
      <c r="D90" s="606" t="s">
        <v>106</v>
      </c>
      <c r="E90" s="298" t="s">
        <v>106</v>
      </c>
      <c r="F90" s="298" t="s">
        <v>106</v>
      </c>
      <c r="G90" s="292" t="s">
        <v>55</v>
      </c>
    </row>
    <row r="91" spans="1:7">
      <c r="A91" s="603"/>
      <c r="B91" s="708"/>
      <c r="C91" s="293" t="s">
        <v>374</v>
      </c>
      <c r="D91" s="601" t="s">
        <v>351</v>
      </c>
      <c r="E91" s="294" t="s">
        <v>107</v>
      </c>
      <c r="F91" s="294" t="s">
        <v>108</v>
      </c>
      <c r="G91" s="294" t="s">
        <v>221</v>
      </c>
    </row>
    <row r="92" spans="1:7">
      <c r="A92" s="603"/>
      <c r="B92" s="709"/>
      <c r="C92" s="295" t="s">
        <v>109</v>
      </c>
      <c r="D92" s="602" t="s">
        <v>109</v>
      </c>
      <c r="E92" s="296" t="s">
        <v>109</v>
      </c>
      <c r="F92" s="296" t="s">
        <v>109</v>
      </c>
      <c r="G92" s="296" t="s">
        <v>109</v>
      </c>
    </row>
    <row r="93" spans="1:7">
      <c r="A93" s="603"/>
      <c r="B93" s="14"/>
      <c r="C93" s="14"/>
      <c r="D93" s="401"/>
      <c r="E93" s="163"/>
      <c r="F93" s="163"/>
      <c r="G93" s="163"/>
    </row>
    <row r="94" spans="1:7">
      <c r="A94" s="603"/>
      <c r="B94" s="173" t="s">
        <v>218</v>
      </c>
      <c r="C94" s="14"/>
      <c r="D94" s="401"/>
      <c r="E94" s="163"/>
      <c r="F94" s="163"/>
      <c r="G94" s="163"/>
    </row>
    <row r="95" spans="1:7">
      <c r="A95" s="603"/>
      <c r="B95" s="170" t="s">
        <v>219</v>
      </c>
      <c r="C95" s="14">
        <v>0</v>
      </c>
      <c r="D95" s="401">
        <v>240913</v>
      </c>
      <c r="E95" s="163">
        <v>534057</v>
      </c>
      <c r="F95" s="163">
        <v>798050</v>
      </c>
      <c r="G95" s="163">
        <v>1035791</v>
      </c>
    </row>
    <row r="96" spans="1:7">
      <c r="A96" s="603"/>
      <c r="B96" s="170"/>
      <c r="C96" s="14"/>
      <c r="D96" s="401"/>
      <c r="E96" s="163"/>
      <c r="F96" s="163"/>
      <c r="G96" s="163"/>
    </row>
    <row r="97" spans="1:7">
      <c r="A97" s="603"/>
      <c r="B97" s="173" t="s">
        <v>390</v>
      </c>
      <c r="C97" s="14"/>
      <c r="D97" s="401"/>
      <c r="E97" s="163"/>
      <c r="F97" s="163"/>
      <c r="G97" s="163"/>
    </row>
    <row r="98" spans="1:7">
      <c r="A98" s="603"/>
      <c r="B98" s="170" t="s">
        <v>389</v>
      </c>
      <c r="C98" s="14">
        <v>0</v>
      </c>
      <c r="D98" s="401">
        <v>0</v>
      </c>
      <c r="E98" s="163">
        <v>0</v>
      </c>
      <c r="F98" s="163">
        <v>0</v>
      </c>
      <c r="G98" s="163"/>
    </row>
    <row r="99" spans="1:7">
      <c r="A99" s="603"/>
      <c r="B99" s="173"/>
      <c r="C99" s="14"/>
      <c r="D99" s="401"/>
      <c r="E99" s="163"/>
      <c r="F99" s="163"/>
      <c r="G99" s="163"/>
    </row>
    <row r="100" spans="1:7">
      <c r="A100" s="603"/>
      <c r="B100" s="335"/>
      <c r="C100" s="14"/>
      <c r="D100" s="401"/>
      <c r="E100" s="163"/>
      <c r="F100" s="163"/>
      <c r="G100" s="163"/>
    </row>
    <row r="101" spans="1:7" ht="15.75" thickBot="1">
      <c r="A101" s="603"/>
      <c r="B101" s="19" t="s">
        <v>104</v>
      </c>
      <c r="C101" s="22">
        <f>SUM(C95:C100)</f>
        <v>0</v>
      </c>
      <c r="D101" s="407">
        <f>SUM(D95:D100)</f>
        <v>240913</v>
      </c>
      <c r="E101" s="169">
        <f>E95</f>
        <v>534057</v>
      </c>
      <c r="F101" s="22">
        <f>F95</f>
        <v>798050</v>
      </c>
      <c r="G101" s="22">
        <f>G95</f>
        <v>1035791</v>
      </c>
    </row>
    <row r="102" spans="1:7" ht="15.75" thickTop="1">
      <c r="A102" s="603"/>
      <c r="B102" s="17" t="s">
        <v>220</v>
      </c>
      <c r="C102" s="17"/>
      <c r="D102" s="381"/>
    </row>
    <row r="103" spans="1:7">
      <c r="A103" s="603"/>
      <c r="B103" s="17"/>
      <c r="C103" s="17"/>
      <c r="D103" s="381"/>
    </row>
    <row r="104" spans="1:7">
      <c r="A104" s="603"/>
      <c r="B104" s="17"/>
      <c r="C104" s="17"/>
      <c r="D104" s="381"/>
    </row>
    <row r="105" spans="1:7">
      <c r="A105" s="605" t="s">
        <v>302</v>
      </c>
      <c r="B105" s="390" t="s">
        <v>246</v>
      </c>
      <c r="C105" s="17"/>
      <c r="D105" s="381"/>
    </row>
    <row r="106" spans="1:7">
      <c r="A106" s="603"/>
      <c r="B106" s="707" t="s">
        <v>102</v>
      </c>
      <c r="C106" s="297" t="s">
        <v>106</v>
      </c>
      <c r="D106" s="606" t="s">
        <v>106</v>
      </c>
      <c r="E106" s="298" t="s">
        <v>106</v>
      </c>
      <c r="F106" s="298" t="s">
        <v>106</v>
      </c>
      <c r="G106" s="292" t="s">
        <v>55</v>
      </c>
    </row>
    <row r="107" spans="1:7">
      <c r="A107" s="603"/>
      <c r="B107" s="708"/>
      <c r="C107" s="293" t="s">
        <v>374</v>
      </c>
      <c r="D107" s="601" t="s">
        <v>351</v>
      </c>
      <c r="E107" s="294" t="s">
        <v>107</v>
      </c>
      <c r="F107" s="294" t="s">
        <v>108</v>
      </c>
      <c r="G107" s="294" t="s">
        <v>221</v>
      </c>
    </row>
    <row r="108" spans="1:7">
      <c r="A108" s="603"/>
      <c r="B108" s="709"/>
      <c r="C108" s="295" t="s">
        <v>109</v>
      </c>
      <c r="D108" s="602" t="s">
        <v>109</v>
      </c>
      <c r="E108" s="296" t="s">
        <v>109</v>
      </c>
      <c r="F108" s="296" t="s">
        <v>109</v>
      </c>
      <c r="G108" s="296" t="s">
        <v>109</v>
      </c>
    </row>
    <row r="109" spans="1:7">
      <c r="A109" s="603"/>
      <c r="B109" s="14" t="s">
        <v>244</v>
      </c>
      <c r="C109" s="14">
        <v>2472403</v>
      </c>
      <c r="D109" s="401">
        <v>2497315</v>
      </c>
      <c r="E109" s="163">
        <v>2659000</v>
      </c>
      <c r="F109" s="163">
        <v>2659000</v>
      </c>
      <c r="G109" s="163">
        <v>2309000</v>
      </c>
    </row>
    <row r="110" spans="1:7">
      <c r="A110" s="603"/>
      <c r="B110" s="173"/>
      <c r="C110" s="14"/>
      <c r="D110" s="401"/>
      <c r="E110" s="163"/>
      <c r="F110" s="163"/>
      <c r="G110" s="163"/>
    </row>
    <row r="111" spans="1:7">
      <c r="A111" s="603"/>
      <c r="B111" s="170"/>
      <c r="C111" s="14"/>
      <c r="D111" s="401"/>
      <c r="E111" s="163"/>
      <c r="F111" s="163"/>
      <c r="G111" s="163"/>
    </row>
    <row r="112" spans="1:7" ht="15.75" thickBot="1">
      <c r="A112" s="603"/>
      <c r="B112" s="19" t="s">
        <v>239</v>
      </c>
      <c r="C112" s="22">
        <f>C109</f>
        <v>2472403</v>
      </c>
      <c r="D112" s="407">
        <f>D109</f>
        <v>2497315</v>
      </c>
      <c r="E112" s="169">
        <f>E109</f>
        <v>2659000</v>
      </c>
      <c r="F112" s="22">
        <f>F109</f>
        <v>2659000</v>
      </c>
      <c r="G112" s="22">
        <f>G109</f>
        <v>2309000</v>
      </c>
    </row>
    <row r="113" spans="1:7" ht="15.75" thickTop="1">
      <c r="A113" s="603"/>
      <c r="B113" s="17"/>
      <c r="C113" s="17"/>
      <c r="D113" s="381"/>
    </row>
    <row r="114" spans="1:7">
      <c r="A114" s="603"/>
      <c r="B114" s="17"/>
      <c r="C114" s="17"/>
      <c r="D114" s="381"/>
    </row>
    <row r="115" spans="1:7">
      <c r="A115" s="605" t="s">
        <v>303</v>
      </c>
      <c r="B115" s="390" t="s">
        <v>247</v>
      </c>
      <c r="C115" s="307"/>
      <c r="D115" s="423"/>
    </row>
    <row r="116" spans="1:7">
      <c r="A116" s="603"/>
      <c r="B116" s="707" t="s">
        <v>102</v>
      </c>
      <c r="C116" s="297" t="s">
        <v>106</v>
      </c>
      <c r="D116" s="606" t="s">
        <v>106</v>
      </c>
      <c r="E116" s="298" t="s">
        <v>106</v>
      </c>
      <c r="F116" s="298" t="s">
        <v>106</v>
      </c>
      <c r="G116" s="292" t="s">
        <v>55</v>
      </c>
    </row>
    <row r="117" spans="1:7">
      <c r="A117" s="603"/>
      <c r="B117" s="708"/>
      <c r="C117" s="293" t="s">
        <v>374</v>
      </c>
      <c r="D117" s="601" t="s">
        <v>351</v>
      </c>
      <c r="E117" s="294" t="s">
        <v>107</v>
      </c>
      <c r="F117" s="294" t="s">
        <v>108</v>
      </c>
      <c r="G117" s="294" t="s">
        <v>221</v>
      </c>
    </row>
    <row r="118" spans="1:7">
      <c r="A118" s="603"/>
      <c r="B118" s="709"/>
      <c r="C118" s="295" t="s">
        <v>109</v>
      </c>
      <c r="D118" s="602" t="s">
        <v>109</v>
      </c>
      <c r="E118" s="296" t="s">
        <v>109</v>
      </c>
      <c r="F118" s="296" t="s">
        <v>109</v>
      </c>
      <c r="G118" s="296" t="s">
        <v>109</v>
      </c>
    </row>
    <row r="119" spans="1:7">
      <c r="A119" s="603"/>
      <c r="B119" s="14" t="s">
        <v>245</v>
      </c>
      <c r="C119" s="315">
        <v>15000</v>
      </c>
      <c r="D119" s="445">
        <v>54210</v>
      </c>
      <c r="E119" s="340">
        <f>601096+6500</f>
        <v>607596</v>
      </c>
      <c r="F119" s="163">
        <v>186450</v>
      </c>
      <c r="G119" s="163">
        <v>115560</v>
      </c>
    </row>
    <row r="120" spans="1:7">
      <c r="A120" s="603"/>
      <c r="B120" s="14" t="s">
        <v>248</v>
      </c>
      <c r="C120" s="315">
        <v>1620020</v>
      </c>
      <c r="D120" s="445">
        <v>2416238</v>
      </c>
      <c r="E120" s="163">
        <v>5856550</v>
      </c>
      <c r="F120" s="163">
        <v>5806550</v>
      </c>
      <c r="G120" s="163">
        <v>3704750</v>
      </c>
    </row>
    <row r="121" spans="1:7">
      <c r="A121" s="603"/>
      <c r="B121" s="14" t="s">
        <v>275</v>
      </c>
      <c r="C121" s="315">
        <v>35400</v>
      </c>
      <c r="D121" s="445">
        <v>24870</v>
      </c>
      <c r="E121" s="163">
        <v>500</v>
      </c>
      <c r="F121" s="163">
        <v>0</v>
      </c>
      <c r="G121" s="163">
        <v>0</v>
      </c>
    </row>
    <row r="122" spans="1:7">
      <c r="A122" s="603"/>
      <c r="B122" s="14" t="s">
        <v>399</v>
      </c>
      <c r="C122" s="315">
        <v>2438000</v>
      </c>
      <c r="D122" s="445">
        <v>2438000</v>
      </c>
      <c r="E122" s="163"/>
      <c r="F122" s="163"/>
      <c r="G122" s="163"/>
    </row>
    <row r="123" spans="1:7" ht="15.75" thickBot="1">
      <c r="A123" s="607"/>
      <c r="B123" s="604" t="s">
        <v>239</v>
      </c>
      <c r="C123" s="608">
        <f>SUM(C119:C122)</f>
        <v>4108420</v>
      </c>
      <c r="D123" s="609">
        <f>SUM(D119:D122)</f>
        <v>4933318</v>
      </c>
      <c r="E123" s="169">
        <f>SUM(E119:E122)</f>
        <v>6464646</v>
      </c>
      <c r="F123" s="22">
        <f>SUM(F119:F122)</f>
        <v>5993000</v>
      </c>
      <c r="G123" s="22">
        <f>SUM(G119:G122)</f>
        <v>3820310</v>
      </c>
    </row>
  </sheetData>
  <mergeCells count="13">
    <mergeCell ref="A1:D1"/>
    <mergeCell ref="A2:D2"/>
    <mergeCell ref="A3:D3"/>
    <mergeCell ref="B116:B118"/>
    <mergeCell ref="B59:B61"/>
    <mergeCell ref="B72:B74"/>
    <mergeCell ref="B106:B108"/>
    <mergeCell ref="B90:B92"/>
    <mergeCell ref="B46:B48"/>
    <mergeCell ref="B26:B28"/>
    <mergeCell ref="B6:B8"/>
    <mergeCell ref="B16:B18"/>
    <mergeCell ref="B36:B38"/>
  </mergeCells>
  <pageMargins left="0.41" right="0.7" top="0.75" bottom="0.75" header="0.3" footer="0.3"/>
  <pageSetup scale="39"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M67"/>
  <sheetViews>
    <sheetView view="pageBreakPreview" zoomScale="85" zoomScaleSheetLayoutView="85" workbookViewId="0">
      <selection activeCell="P54" sqref="P54"/>
    </sheetView>
  </sheetViews>
  <sheetFormatPr defaultRowHeight="15"/>
  <cols>
    <col min="1" max="1" width="37.28515625" style="1" bestFit="1" customWidth="1"/>
    <col min="2" max="2" width="9.140625" style="1" hidden="1" customWidth="1"/>
    <col min="3" max="3" width="12.5703125" style="1" hidden="1" customWidth="1"/>
    <col min="4" max="4" width="14.42578125" style="1" customWidth="1"/>
    <col min="5" max="5" width="9.140625" style="1" hidden="1" customWidth="1"/>
    <col min="6" max="6" width="15.5703125" style="1" hidden="1" customWidth="1"/>
    <col min="7" max="7" width="15.140625" style="1" hidden="1" customWidth="1"/>
    <col min="8" max="8" width="13.7109375" style="1" hidden="1" customWidth="1"/>
    <col min="9" max="10" width="20.140625" style="1" customWidth="1"/>
    <col min="11" max="11" width="20.140625" style="1" hidden="1" customWidth="1"/>
    <col min="12" max="13" width="20.140625" style="1" customWidth="1"/>
    <col min="14" max="16384" width="9.140625" style="1"/>
  </cols>
  <sheetData>
    <row r="1" spans="1:13">
      <c r="A1" s="710" t="str">
        <f>'BS Schedules'!A1:F1</f>
        <v>JYOTIRGAMYA ENTERPRISES LIMITED</v>
      </c>
      <c r="B1" s="711"/>
      <c r="C1" s="711"/>
      <c r="D1" s="711"/>
      <c r="E1" s="711"/>
      <c r="F1" s="711"/>
      <c r="G1" s="711"/>
      <c r="H1" s="711"/>
      <c r="I1" s="711"/>
      <c r="J1" s="711"/>
      <c r="K1" s="711"/>
      <c r="L1" s="711"/>
      <c r="M1" s="712"/>
    </row>
    <row r="2" spans="1:13">
      <c r="A2" s="715" t="str">
        <f>'BS Schedules'!A2:G2</f>
        <v>Regd. Office: Office No. 3,IInd Floor, P 37/38, Gomti Complex, Pandav Nagar, Mayur Vihar, Phase-1 New Delhi,East Delhi 110091</v>
      </c>
      <c r="B2" s="661"/>
      <c r="C2" s="661"/>
      <c r="D2" s="661"/>
      <c r="E2" s="661"/>
      <c r="F2" s="661"/>
      <c r="G2" s="661"/>
      <c r="H2" s="661"/>
      <c r="I2" s="661"/>
      <c r="J2" s="661"/>
      <c r="K2" s="661"/>
      <c r="L2" s="661"/>
      <c r="M2" s="662"/>
    </row>
    <row r="3" spans="1:13">
      <c r="A3" s="610"/>
      <c r="B3" s="611"/>
      <c r="C3" s="611"/>
      <c r="D3" s="611"/>
      <c r="E3" s="611"/>
      <c r="F3" s="611"/>
      <c r="G3" s="611"/>
      <c r="H3" s="611"/>
      <c r="I3" s="611"/>
      <c r="J3" s="611"/>
      <c r="K3" s="611"/>
      <c r="L3" s="611"/>
      <c r="M3" s="612"/>
    </row>
    <row r="4" spans="1:13">
      <c r="A4" s="689" t="s">
        <v>381</v>
      </c>
      <c r="B4" s="690"/>
      <c r="C4" s="690"/>
      <c r="D4" s="690"/>
      <c r="E4" s="690"/>
      <c r="F4" s="690"/>
      <c r="G4" s="690"/>
      <c r="H4" s="690"/>
      <c r="I4" s="690"/>
      <c r="J4" s="690"/>
      <c r="K4" s="690"/>
      <c r="L4" s="690"/>
      <c r="M4" s="691"/>
    </row>
    <row r="5" spans="1:13">
      <c r="A5" s="613"/>
      <c r="B5" s="614"/>
      <c r="C5" s="614"/>
      <c r="D5" s="614"/>
      <c r="E5" s="614"/>
      <c r="F5" s="614"/>
      <c r="G5" s="614"/>
      <c r="H5" s="614"/>
      <c r="I5" s="614"/>
      <c r="J5" s="614"/>
      <c r="K5" s="614"/>
      <c r="L5" s="614"/>
      <c r="M5" s="615"/>
    </row>
    <row r="6" spans="1:13">
      <c r="A6" s="616" t="s">
        <v>363</v>
      </c>
      <c r="B6" s="186"/>
      <c r="C6" s="189"/>
      <c r="D6" s="189"/>
      <c r="E6" s="189"/>
      <c r="F6" s="189"/>
      <c r="G6" s="189"/>
      <c r="H6" s="189"/>
      <c r="I6" s="189"/>
      <c r="J6" s="189"/>
      <c r="K6" s="189"/>
      <c r="L6" s="713" t="s">
        <v>109</v>
      </c>
      <c r="M6" s="714"/>
    </row>
    <row r="7" spans="1:13" ht="71.25">
      <c r="A7" s="617" t="s">
        <v>102</v>
      </c>
      <c r="B7" s="175"/>
      <c r="C7" s="176" t="s">
        <v>110</v>
      </c>
      <c r="D7" s="177" t="s">
        <v>111</v>
      </c>
      <c r="E7" s="178" t="s">
        <v>112</v>
      </c>
      <c r="F7" s="179" t="s">
        <v>113</v>
      </c>
      <c r="G7" s="177" t="s">
        <v>114</v>
      </c>
      <c r="H7" s="179" t="s">
        <v>115</v>
      </c>
      <c r="I7" s="177" t="s">
        <v>116</v>
      </c>
      <c r="J7" s="180" t="s">
        <v>117</v>
      </c>
      <c r="K7" s="179" t="s">
        <v>118</v>
      </c>
      <c r="L7" s="177" t="s">
        <v>119</v>
      </c>
      <c r="M7" s="618" t="s">
        <v>120</v>
      </c>
    </row>
    <row r="8" spans="1:13">
      <c r="A8" s="619" t="s">
        <v>121</v>
      </c>
      <c r="B8" s="181"/>
      <c r="C8" s="182"/>
      <c r="D8" s="183"/>
      <c r="E8" s="184"/>
      <c r="F8" s="182"/>
      <c r="G8" s="183"/>
      <c r="H8" s="182"/>
      <c r="I8" s="183"/>
      <c r="J8" s="185"/>
      <c r="K8" s="182"/>
      <c r="L8" s="183"/>
      <c r="M8" s="620"/>
    </row>
    <row r="9" spans="1:13" hidden="1">
      <c r="A9" s="621" t="s">
        <v>122</v>
      </c>
      <c r="B9" s="186"/>
      <c r="C9" s="187"/>
      <c r="D9" s="188"/>
      <c r="E9" s="188"/>
      <c r="F9" s="189"/>
      <c r="G9" s="188"/>
      <c r="H9" s="189"/>
      <c r="I9" s="188"/>
      <c r="J9" s="190"/>
      <c r="K9" s="189"/>
      <c r="L9" s="188"/>
      <c r="M9" s="622"/>
    </row>
    <row r="10" spans="1:13" hidden="1">
      <c r="A10" s="621" t="s">
        <v>123</v>
      </c>
      <c r="B10" s="186"/>
      <c r="C10" s="187"/>
      <c r="D10" s="191">
        <v>0</v>
      </c>
      <c r="E10" s="191"/>
      <c r="F10" s="192"/>
      <c r="G10" s="191"/>
      <c r="H10" s="192"/>
      <c r="I10" s="191">
        <f>40000-15948</f>
        <v>24052</v>
      </c>
      <c r="J10" s="193">
        <f>110500-93888</f>
        <v>16612</v>
      </c>
      <c r="K10" s="192"/>
      <c r="L10" s="191">
        <f>1688990-609438</f>
        <v>1079552</v>
      </c>
      <c r="M10" s="623">
        <f>I10+J10+L10</f>
        <v>1120216</v>
      </c>
    </row>
    <row r="11" spans="1:13" hidden="1">
      <c r="A11" s="624" t="s">
        <v>124</v>
      </c>
      <c r="B11" s="186"/>
      <c r="C11" s="187"/>
      <c r="D11" s="191">
        <v>0</v>
      </c>
      <c r="E11" s="191"/>
      <c r="F11" s="192"/>
      <c r="G11" s="191"/>
      <c r="H11" s="192"/>
      <c r="I11" s="191">
        <v>0</v>
      </c>
      <c r="J11" s="193">
        <v>0</v>
      </c>
      <c r="K11" s="192"/>
      <c r="L11" s="191">
        <v>0</v>
      </c>
      <c r="M11" s="625">
        <f>I11+J11+L11</f>
        <v>0</v>
      </c>
    </row>
    <row r="12" spans="1:13" hidden="1">
      <c r="A12" s="624" t="s">
        <v>125</v>
      </c>
      <c r="B12" s="186"/>
      <c r="C12" s="187"/>
      <c r="D12" s="191"/>
      <c r="E12" s="191"/>
      <c r="F12" s="192"/>
      <c r="G12" s="191"/>
      <c r="H12" s="192"/>
      <c r="I12" s="191"/>
      <c r="J12" s="193"/>
      <c r="K12" s="192"/>
      <c r="L12" s="191"/>
      <c r="M12" s="625"/>
    </row>
    <row r="13" spans="1:13" hidden="1">
      <c r="A13" s="624" t="s">
        <v>126</v>
      </c>
      <c r="B13" s="186"/>
      <c r="C13" s="187"/>
      <c r="D13" s="194">
        <v>0</v>
      </c>
      <c r="E13" s="194"/>
      <c r="F13" s="187"/>
      <c r="G13" s="194"/>
      <c r="H13" s="187"/>
      <c r="I13" s="194">
        <v>0</v>
      </c>
      <c r="J13" s="187">
        <v>0</v>
      </c>
      <c r="K13" s="187"/>
      <c r="L13" s="194">
        <v>0</v>
      </c>
      <c r="M13" s="625">
        <f>I13+J13+L13</f>
        <v>0</v>
      </c>
    </row>
    <row r="14" spans="1:13" hidden="1">
      <c r="A14" s="624" t="s">
        <v>127</v>
      </c>
      <c r="B14" s="186"/>
      <c r="C14" s="187"/>
      <c r="D14" s="194"/>
      <c r="E14" s="194"/>
      <c r="F14" s="187"/>
      <c r="G14" s="194"/>
      <c r="H14" s="187"/>
      <c r="I14" s="194"/>
      <c r="J14" s="187"/>
      <c r="K14" s="187"/>
      <c r="L14" s="194"/>
      <c r="M14" s="625"/>
    </row>
    <row r="15" spans="1:13" hidden="1">
      <c r="A15" s="624" t="s">
        <v>128</v>
      </c>
      <c r="B15" s="186"/>
      <c r="C15" s="187"/>
      <c r="D15" s="191"/>
      <c r="E15" s="191"/>
      <c r="F15" s="192"/>
      <c r="G15" s="191"/>
      <c r="H15" s="192"/>
      <c r="I15" s="191"/>
      <c r="J15" s="193"/>
      <c r="K15" s="192"/>
      <c r="L15" s="191"/>
      <c r="M15" s="625"/>
    </row>
    <row r="16" spans="1:13" hidden="1">
      <c r="A16" s="624" t="s">
        <v>129</v>
      </c>
      <c r="B16" s="186"/>
      <c r="C16" s="187"/>
      <c r="D16" s="191"/>
      <c r="E16" s="191"/>
      <c r="F16" s="192"/>
      <c r="G16" s="191"/>
      <c r="H16" s="192"/>
      <c r="I16" s="191"/>
      <c r="J16" s="193"/>
      <c r="K16" s="192"/>
      <c r="L16" s="191"/>
      <c r="M16" s="625"/>
    </row>
    <row r="17" spans="1:13">
      <c r="A17" s="626" t="s">
        <v>130</v>
      </c>
      <c r="B17" s="195"/>
      <c r="C17" s="196"/>
      <c r="D17" s="197">
        <f>D10+D11-D13</f>
        <v>0</v>
      </c>
      <c r="E17" s="197"/>
      <c r="F17" s="196"/>
      <c r="G17" s="197"/>
      <c r="H17" s="196"/>
      <c r="I17" s="197">
        <f>I10+I11-I13</f>
        <v>24052</v>
      </c>
      <c r="J17" s="197">
        <f>J10+J11-J13</f>
        <v>16612</v>
      </c>
      <c r="K17" s="196"/>
      <c r="L17" s="197">
        <f>L10+L11-L13</f>
        <v>1079552</v>
      </c>
      <c r="M17" s="627">
        <f>M10+M11-M13</f>
        <v>1120216</v>
      </c>
    </row>
    <row r="18" spans="1:13">
      <c r="A18" s="624" t="s">
        <v>124</v>
      </c>
      <c r="B18" s="186"/>
      <c r="C18" s="187"/>
      <c r="D18" s="194">
        <v>18005000</v>
      </c>
      <c r="E18" s="194"/>
      <c r="F18" s="187"/>
      <c r="G18" s="194"/>
      <c r="H18" s="187"/>
      <c r="I18" s="194">
        <v>0</v>
      </c>
      <c r="J18" s="198">
        <v>0</v>
      </c>
      <c r="K18" s="187"/>
      <c r="L18" s="194">
        <v>0</v>
      </c>
      <c r="M18" s="625">
        <f>D18</f>
        <v>18005000</v>
      </c>
    </row>
    <row r="19" spans="1:13" hidden="1">
      <c r="A19" s="624" t="s">
        <v>131</v>
      </c>
      <c r="B19" s="186"/>
      <c r="C19" s="187"/>
      <c r="D19" s="194"/>
      <c r="E19" s="194"/>
      <c r="F19" s="187"/>
      <c r="G19" s="194"/>
      <c r="H19" s="187"/>
      <c r="I19" s="194"/>
      <c r="J19" s="198"/>
      <c r="K19" s="187"/>
      <c r="L19" s="194"/>
      <c r="M19" s="625"/>
    </row>
    <row r="20" spans="1:13">
      <c r="A20" s="624" t="s">
        <v>126</v>
      </c>
      <c r="B20" s="186"/>
      <c r="C20" s="187"/>
      <c r="D20" s="194">
        <v>0</v>
      </c>
      <c r="E20" s="194"/>
      <c r="F20" s="187"/>
      <c r="G20" s="194"/>
      <c r="H20" s="187"/>
      <c r="I20" s="194">
        <v>0</v>
      </c>
      <c r="J20" s="187">
        <v>0</v>
      </c>
      <c r="K20" s="187"/>
      <c r="L20" s="194">
        <v>0</v>
      </c>
      <c r="M20" s="625">
        <f>I20+J20+L20</f>
        <v>0</v>
      </c>
    </row>
    <row r="21" spans="1:13" hidden="1">
      <c r="A21" s="624" t="s">
        <v>127</v>
      </c>
      <c r="B21" s="186"/>
      <c r="C21" s="187"/>
      <c r="D21" s="194"/>
      <c r="E21" s="194"/>
      <c r="F21" s="187"/>
      <c r="G21" s="194"/>
      <c r="H21" s="187"/>
      <c r="I21" s="194"/>
      <c r="J21" s="198"/>
      <c r="K21" s="199"/>
      <c r="L21" s="194"/>
      <c r="M21" s="625"/>
    </row>
    <row r="22" spans="1:13" hidden="1">
      <c r="A22" s="624" t="s">
        <v>128</v>
      </c>
      <c r="B22" s="186"/>
      <c r="C22" s="187"/>
      <c r="D22" s="194"/>
      <c r="E22" s="194"/>
      <c r="F22" s="187"/>
      <c r="G22" s="194"/>
      <c r="H22" s="187"/>
      <c r="I22" s="194"/>
      <c r="J22" s="198"/>
      <c r="K22" s="187"/>
      <c r="L22" s="194"/>
      <c r="M22" s="625"/>
    </row>
    <row r="23" spans="1:13" hidden="1">
      <c r="A23" s="624" t="s">
        <v>129</v>
      </c>
      <c r="B23" s="186"/>
      <c r="C23" s="187"/>
      <c r="D23" s="194"/>
      <c r="E23" s="194"/>
      <c r="F23" s="187"/>
      <c r="G23" s="194"/>
      <c r="H23" s="187"/>
      <c r="I23" s="194"/>
      <c r="J23" s="198"/>
      <c r="K23" s="187"/>
      <c r="L23" s="194"/>
      <c r="M23" s="625"/>
    </row>
    <row r="24" spans="1:13">
      <c r="A24" s="624"/>
      <c r="B24" s="186"/>
      <c r="C24" s="187"/>
      <c r="D24" s="194"/>
      <c r="E24" s="194"/>
      <c r="F24" s="187"/>
      <c r="G24" s="194"/>
      <c r="H24" s="187"/>
      <c r="I24" s="194"/>
      <c r="J24" s="198"/>
      <c r="K24" s="187"/>
      <c r="L24" s="194"/>
      <c r="M24" s="625"/>
    </row>
    <row r="25" spans="1:13">
      <c r="A25" s="626" t="s">
        <v>132</v>
      </c>
      <c r="B25" s="195"/>
      <c r="C25" s="200"/>
      <c r="D25" s="197">
        <f>D17+D18-D20</f>
        <v>18005000</v>
      </c>
      <c r="E25" s="201"/>
      <c r="F25" s="200"/>
      <c r="G25" s="201"/>
      <c r="H25" s="200"/>
      <c r="I25" s="197">
        <f>I17+I18-I20</f>
        <v>24052</v>
      </c>
      <c r="J25" s="197">
        <f>J17+J18-J20</f>
        <v>16612</v>
      </c>
      <c r="K25" s="196"/>
      <c r="L25" s="197">
        <f>L17+L18-L20</f>
        <v>1079552</v>
      </c>
      <c r="M25" s="627">
        <f>M17+M18-M20</f>
        <v>19125216</v>
      </c>
    </row>
    <row r="26" spans="1:13">
      <c r="A26" s="624" t="s">
        <v>124</v>
      </c>
      <c r="B26" s="186"/>
      <c r="C26" s="187"/>
      <c r="D26" s="194">
        <v>0</v>
      </c>
      <c r="E26" s="194"/>
      <c r="F26" s="187"/>
      <c r="G26" s="194"/>
      <c r="H26" s="187"/>
      <c r="I26" s="194">
        <v>0</v>
      </c>
      <c r="J26" s="198">
        <v>0</v>
      </c>
      <c r="K26" s="187"/>
      <c r="L26" s="194">
        <v>0</v>
      </c>
      <c r="M26" s="625">
        <f>D26</f>
        <v>0</v>
      </c>
    </row>
    <row r="27" spans="1:13" hidden="1">
      <c r="A27" s="624" t="s">
        <v>131</v>
      </c>
      <c r="B27" s="186"/>
      <c r="C27" s="187"/>
      <c r="D27" s="194"/>
      <c r="E27" s="194"/>
      <c r="F27" s="187"/>
      <c r="G27" s="194"/>
      <c r="H27" s="187"/>
      <c r="I27" s="194"/>
      <c r="J27" s="198"/>
      <c r="K27" s="187"/>
      <c r="L27" s="194"/>
      <c r="M27" s="625"/>
    </row>
    <row r="28" spans="1:13">
      <c r="A28" s="624" t="s">
        <v>126</v>
      </c>
      <c r="B28" s="186"/>
      <c r="C28" s="187"/>
      <c r="D28" s="194">
        <v>0</v>
      </c>
      <c r="E28" s="194"/>
      <c r="F28" s="187"/>
      <c r="G28" s="194"/>
      <c r="H28" s="187"/>
      <c r="I28" s="194">
        <v>0</v>
      </c>
      <c r="J28" s="187">
        <v>0</v>
      </c>
      <c r="K28" s="187"/>
      <c r="L28" s="194">
        <v>0</v>
      </c>
      <c r="M28" s="625">
        <f>I28+J28+L28</f>
        <v>0</v>
      </c>
    </row>
    <row r="29" spans="1:13" hidden="1">
      <c r="A29" s="624" t="s">
        <v>127</v>
      </c>
      <c r="B29" s="186"/>
      <c r="C29" s="187"/>
      <c r="D29" s="194"/>
      <c r="E29" s="194"/>
      <c r="F29" s="187"/>
      <c r="G29" s="194"/>
      <c r="H29" s="187"/>
      <c r="I29" s="194"/>
      <c r="J29" s="198"/>
      <c r="K29" s="199"/>
      <c r="L29" s="194"/>
      <c r="M29" s="625"/>
    </row>
    <row r="30" spans="1:13" hidden="1">
      <c r="A30" s="624" t="s">
        <v>128</v>
      </c>
      <c r="B30" s="186"/>
      <c r="C30" s="187"/>
      <c r="D30" s="194"/>
      <c r="E30" s="194"/>
      <c r="F30" s="187"/>
      <c r="G30" s="194"/>
      <c r="H30" s="187"/>
      <c r="I30" s="194"/>
      <c r="J30" s="198"/>
      <c r="K30" s="187"/>
      <c r="L30" s="194"/>
      <c r="M30" s="625"/>
    </row>
    <row r="31" spans="1:13" hidden="1">
      <c r="A31" s="624" t="s">
        <v>129</v>
      </c>
      <c r="B31" s="186"/>
      <c r="C31" s="187"/>
      <c r="D31" s="194"/>
      <c r="E31" s="194"/>
      <c r="F31" s="187"/>
      <c r="G31" s="194"/>
      <c r="H31" s="187"/>
      <c r="I31" s="194"/>
      <c r="J31" s="198"/>
      <c r="K31" s="187"/>
      <c r="L31" s="194"/>
      <c r="M31" s="625"/>
    </row>
    <row r="32" spans="1:13">
      <c r="A32" s="624"/>
      <c r="B32" s="186"/>
      <c r="C32" s="187"/>
      <c r="D32" s="194"/>
      <c r="E32" s="194"/>
      <c r="F32" s="187"/>
      <c r="G32" s="194"/>
      <c r="H32" s="187"/>
      <c r="I32" s="194"/>
      <c r="J32" s="198"/>
      <c r="K32" s="187"/>
      <c r="L32" s="194"/>
      <c r="M32" s="625"/>
    </row>
    <row r="33" spans="1:13">
      <c r="A33" s="626" t="s">
        <v>355</v>
      </c>
      <c r="B33" s="195"/>
      <c r="C33" s="200"/>
      <c r="D33" s="197">
        <f>D25+D26-D28</f>
        <v>18005000</v>
      </c>
      <c r="E33" s="201"/>
      <c r="F33" s="200"/>
      <c r="G33" s="201"/>
      <c r="H33" s="200"/>
      <c r="I33" s="197">
        <f>I25+I26-I28</f>
        <v>24052</v>
      </c>
      <c r="J33" s="197">
        <f>J25+J26-J28</f>
        <v>16612</v>
      </c>
      <c r="K33" s="196"/>
      <c r="L33" s="197">
        <f>L25+L26-L28</f>
        <v>1079552</v>
      </c>
      <c r="M33" s="627">
        <f>M25+M26-M28</f>
        <v>19125216</v>
      </c>
    </row>
    <row r="34" spans="1:13">
      <c r="A34" s="624" t="s">
        <v>124</v>
      </c>
      <c r="B34" s="186"/>
      <c r="C34" s="187"/>
      <c r="D34" s="194">
        <v>0</v>
      </c>
      <c r="E34" s="194"/>
      <c r="F34" s="187"/>
      <c r="G34" s="194"/>
      <c r="H34" s="187"/>
      <c r="I34" s="194">
        <v>0</v>
      </c>
      <c r="J34" s="198">
        <v>0</v>
      </c>
      <c r="K34" s="187"/>
      <c r="L34" s="194">
        <v>0</v>
      </c>
      <c r="M34" s="625">
        <f>D34</f>
        <v>0</v>
      </c>
    </row>
    <row r="35" spans="1:13">
      <c r="A35" s="624" t="s">
        <v>126</v>
      </c>
      <c r="B35" s="186"/>
      <c r="C35" s="187"/>
      <c r="D35" s="194">
        <v>0</v>
      </c>
      <c r="E35" s="194"/>
      <c r="F35" s="187"/>
      <c r="G35" s="194"/>
      <c r="H35" s="187"/>
      <c r="I35" s="194">
        <v>0</v>
      </c>
      <c r="J35" s="187">
        <v>0</v>
      </c>
      <c r="K35" s="187"/>
      <c r="L35" s="194">
        <v>0</v>
      </c>
      <c r="M35" s="625">
        <f>I35+J35+L35</f>
        <v>0</v>
      </c>
    </row>
    <row r="36" spans="1:13">
      <c r="A36" s="626" t="s">
        <v>379</v>
      </c>
      <c r="B36" s="195"/>
      <c r="C36" s="200"/>
      <c r="D36" s="197">
        <f>D33+D34-D35</f>
        <v>18005000</v>
      </c>
      <c r="E36" s="201"/>
      <c r="F36" s="200"/>
      <c r="G36" s="201"/>
      <c r="H36" s="200"/>
      <c r="I36" s="197">
        <f t="shared" ref="I36:M36" si="0">I33+I34-I35</f>
        <v>24052</v>
      </c>
      <c r="J36" s="197">
        <f t="shared" si="0"/>
        <v>16612</v>
      </c>
      <c r="K36" s="197">
        <f t="shared" si="0"/>
        <v>0</v>
      </c>
      <c r="L36" s="197">
        <f t="shared" si="0"/>
        <v>1079552</v>
      </c>
      <c r="M36" s="627">
        <f t="shared" si="0"/>
        <v>19125216</v>
      </c>
    </row>
    <row r="37" spans="1:13">
      <c r="A37" s="628" t="s">
        <v>133</v>
      </c>
      <c r="B37" s="186"/>
      <c r="C37" s="187"/>
      <c r="D37" s="194"/>
      <c r="E37" s="194"/>
      <c r="F37" s="187"/>
      <c r="G37" s="194"/>
      <c r="H37" s="187"/>
      <c r="I37" s="194"/>
      <c r="J37" s="198"/>
      <c r="K37" s="187"/>
      <c r="L37" s="194"/>
      <c r="M37" s="625"/>
    </row>
    <row r="38" spans="1:13" hidden="1">
      <c r="A38" s="621" t="s">
        <v>123</v>
      </c>
      <c r="B38" s="186"/>
      <c r="C38" s="187"/>
      <c r="D38" s="194">
        <v>0</v>
      </c>
      <c r="E38" s="194"/>
      <c r="F38" s="187"/>
      <c r="G38" s="194"/>
      <c r="H38" s="187"/>
      <c r="I38" s="194">
        <v>0</v>
      </c>
      <c r="J38" s="198">
        <v>0</v>
      </c>
      <c r="K38" s="187"/>
      <c r="L38" s="194">
        <v>0</v>
      </c>
      <c r="M38" s="625">
        <f>I38+J38+L38</f>
        <v>0</v>
      </c>
    </row>
    <row r="39" spans="1:13" hidden="1">
      <c r="A39" s="624" t="s">
        <v>134</v>
      </c>
      <c r="B39" s="186"/>
      <c r="C39" s="187"/>
      <c r="D39" s="194">
        <v>0</v>
      </c>
      <c r="E39" s="194"/>
      <c r="F39" s="187"/>
      <c r="G39" s="194"/>
      <c r="H39" s="187"/>
      <c r="I39" s="194">
        <v>7125</v>
      </c>
      <c r="J39" s="198">
        <v>8318</v>
      </c>
      <c r="K39" s="187"/>
      <c r="L39" s="194">
        <v>345060</v>
      </c>
      <c r="M39" s="625">
        <f>I39+J39+L39</f>
        <v>360503</v>
      </c>
    </row>
    <row r="40" spans="1:13" hidden="1">
      <c r="A40" s="624" t="s">
        <v>135</v>
      </c>
      <c r="B40" s="186"/>
      <c r="C40" s="187"/>
      <c r="D40" s="194"/>
      <c r="E40" s="194"/>
      <c r="F40" s="187"/>
      <c r="G40" s="194"/>
      <c r="H40" s="187"/>
      <c r="I40" s="194"/>
      <c r="J40" s="198"/>
      <c r="K40" s="187"/>
      <c r="L40" s="194"/>
      <c r="M40" s="625"/>
    </row>
    <row r="41" spans="1:13" hidden="1">
      <c r="A41" s="624" t="s">
        <v>126</v>
      </c>
      <c r="B41" s="186"/>
      <c r="C41" s="187"/>
      <c r="D41" s="194">
        <v>0</v>
      </c>
      <c r="E41" s="194"/>
      <c r="F41" s="187"/>
      <c r="G41" s="194"/>
      <c r="H41" s="187"/>
      <c r="I41" s="194">
        <v>0</v>
      </c>
      <c r="J41" s="198">
        <v>0</v>
      </c>
      <c r="K41" s="199"/>
      <c r="L41" s="194">
        <v>0</v>
      </c>
      <c r="M41" s="625">
        <f>I41+J41+L41</f>
        <v>0</v>
      </c>
    </row>
    <row r="42" spans="1:13" hidden="1">
      <c r="A42" s="624" t="s">
        <v>136</v>
      </c>
      <c r="B42" s="186"/>
      <c r="C42" s="187"/>
      <c r="D42" s="194"/>
      <c r="E42" s="194"/>
      <c r="F42" s="187"/>
      <c r="G42" s="194"/>
      <c r="H42" s="187"/>
      <c r="I42" s="194"/>
      <c r="J42" s="198"/>
      <c r="K42" s="199"/>
      <c r="L42" s="194"/>
      <c r="M42" s="625"/>
    </row>
    <row r="43" spans="1:13" hidden="1">
      <c r="A43" s="624" t="s">
        <v>128</v>
      </c>
      <c r="B43" s="186"/>
      <c r="C43" s="187"/>
      <c r="D43" s="194"/>
      <c r="E43" s="194"/>
      <c r="F43" s="187"/>
      <c r="G43" s="194"/>
      <c r="H43" s="187"/>
      <c r="I43" s="194"/>
      <c r="J43" s="198"/>
      <c r="K43" s="187"/>
      <c r="L43" s="194"/>
      <c r="M43" s="625"/>
    </row>
    <row r="44" spans="1:13" hidden="1">
      <c r="A44" s="624" t="s">
        <v>129</v>
      </c>
      <c r="B44" s="186"/>
      <c r="C44" s="187"/>
      <c r="D44" s="194"/>
      <c r="E44" s="194"/>
      <c r="F44" s="187"/>
      <c r="G44" s="194"/>
      <c r="H44" s="187"/>
      <c r="I44" s="194"/>
      <c r="J44" s="198"/>
      <c r="K44" s="187"/>
      <c r="L44" s="194"/>
      <c r="M44" s="625"/>
    </row>
    <row r="45" spans="1:13">
      <c r="A45" s="626" t="s">
        <v>130</v>
      </c>
      <c r="B45" s="195"/>
      <c r="C45" s="196"/>
      <c r="D45" s="197">
        <f>D38+D39-D41</f>
        <v>0</v>
      </c>
      <c r="E45" s="197"/>
      <c r="F45" s="196"/>
      <c r="G45" s="197"/>
      <c r="H45" s="196"/>
      <c r="I45" s="197">
        <f>I38+I39-I41</f>
        <v>7125</v>
      </c>
      <c r="J45" s="197">
        <f>J38+J39-J41</f>
        <v>8318</v>
      </c>
      <c r="K45" s="196"/>
      <c r="L45" s="197">
        <f>L38+L39-L41</f>
        <v>345060</v>
      </c>
      <c r="M45" s="627">
        <f>M38+M39-M41</f>
        <v>360503</v>
      </c>
    </row>
    <row r="46" spans="1:13">
      <c r="A46" s="624" t="s">
        <v>134</v>
      </c>
      <c r="B46" s="186"/>
      <c r="C46" s="187"/>
      <c r="D46" s="194"/>
      <c r="E46" s="194"/>
      <c r="F46" s="187"/>
      <c r="G46" s="194"/>
      <c r="H46" s="187"/>
      <c r="I46" s="194">
        <v>5014</v>
      </c>
      <c r="J46" s="198">
        <v>2727</v>
      </c>
      <c r="K46" s="187"/>
      <c r="L46" s="194">
        <v>234768</v>
      </c>
      <c r="M46" s="625">
        <f>I46+J46+L46</f>
        <v>242509</v>
      </c>
    </row>
    <row r="47" spans="1:13" hidden="1">
      <c r="A47" s="624" t="s">
        <v>137</v>
      </c>
      <c r="B47" s="186"/>
      <c r="C47" s="187"/>
      <c r="D47" s="194"/>
      <c r="E47" s="194"/>
      <c r="F47" s="187"/>
      <c r="G47" s="194"/>
      <c r="H47" s="187"/>
      <c r="I47" s="194"/>
      <c r="J47" s="198"/>
      <c r="K47" s="187"/>
      <c r="L47" s="194"/>
      <c r="M47" s="625"/>
    </row>
    <row r="48" spans="1:13" hidden="1">
      <c r="A48" s="624" t="s">
        <v>131</v>
      </c>
      <c r="B48" s="186"/>
      <c r="C48" s="187"/>
      <c r="D48" s="194"/>
      <c r="E48" s="194"/>
      <c r="F48" s="187"/>
      <c r="G48" s="194"/>
      <c r="H48" s="187"/>
      <c r="I48" s="194"/>
      <c r="J48" s="198"/>
      <c r="K48" s="187"/>
      <c r="L48" s="194"/>
      <c r="M48" s="625"/>
    </row>
    <row r="49" spans="1:13" hidden="1">
      <c r="A49" s="624" t="s">
        <v>126</v>
      </c>
      <c r="B49" s="186"/>
      <c r="C49" s="187"/>
      <c r="D49" s="194"/>
      <c r="E49" s="194"/>
      <c r="F49" s="187"/>
      <c r="G49" s="194"/>
      <c r="H49" s="187"/>
      <c r="I49" s="194">
        <v>0</v>
      </c>
      <c r="J49" s="198">
        <v>0</v>
      </c>
      <c r="K49" s="199"/>
      <c r="L49" s="194">
        <v>0</v>
      </c>
      <c r="M49" s="625">
        <f>I49+J49+L49</f>
        <v>0</v>
      </c>
    </row>
    <row r="50" spans="1:13" ht="14.25" hidden="1" customHeight="1">
      <c r="A50" s="624" t="s">
        <v>136</v>
      </c>
      <c r="B50" s="186"/>
      <c r="C50" s="187"/>
      <c r="D50" s="194"/>
      <c r="E50" s="194"/>
      <c r="F50" s="187"/>
      <c r="G50" s="194"/>
      <c r="H50" s="187"/>
      <c r="I50" s="194"/>
      <c r="J50" s="198"/>
      <c r="K50" s="199"/>
      <c r="L50" s="194"/>
      <c r="M50" s="625"/>
    </row>
    <row r="51" spans="1:13" hidden="1">
      <c r="A51" s="624" t="s">
        <v>128</v>
      </c>
      <c r="B51" s="186"/>
      <c r="C51" s="187"/>
      <c r="D51" s="194"/>
      <c r="E51" s="194"/>
      <c r="F51" s="187"/>
      <c r="G51" s="194"/>
      <c r="H51" s="187"/>
      <c r="I51" s="194"/>
      <c r="J51" s="198"/>
      <c r="K51" s="187"/>
      <c r="L51" s="194"/>
      <c r="M51" s="625"/>
    </row>
    <row r="52" spans="1:13" hidden="1">
      <c r="A52" s="624" t="s">
        <v>129</v>
      </c>
      <c r="B52" s="186"/>
      <c r="C52" s="187"/>
      <c r="D52" s="194"/>
      <c r="E52" s="194"/>
      <c r="F52" s="187"/>
      <c r="G52" s="194"/>
      <c r="H52" s="187"/>
      <c r="I52" s="194"/>
      <c r="J52" s="198"/>
      <c r="K52" s="187"/>
      <c r="L52" s="194"/>
      <c r="M52" s="625"/>
    </row>
    <row r="53" spans="1:13">
      <c r="A53" s="626" t="s">
        <v>132</v>
      </c>
      <c r="B53" s="195"/>
      <c r="C53" s="202"/>
      <c r="D53" s="197">
        <f>D45+D46-D49</f>
        <v>0</v>
      </c>
      <c r="E53" s="201"/>
      <c r="F53" s="201"/>
      <c r="G53" s="201"/>
      <c r="H53" s="201"/>
      <c r="I53" s="197">
        <f>I45+I46-I49</f>
        <v>12139</v>
      </c>
      <c r="J53" s="197">
        <f>J45+J46-J49</f>
        <v>11045</v>
      </c>
      <c r="K53" s="203"/>
      <c r="L53" s="197">
        <f>L45+L46-L49</f>
        <v>579828</v>
      </c>
      <c r="M53" s="627">
        <f>M45+M46-M49</f>
        <v>603012</v>
      </c>
    </row>
    <row r="54" spans="1:13">
      <c r="A54" s="624" t="s">
        <v>134</v>
      </c>
      <c r="B54" s="186"/>
      <c r="C54" s="187"/>
      <c r="D54" s="194"/>
      <c r="E54" s="194"/>
      <c r="F54" s="187"/>
      <c r="G54" s="194"/>
      <c r="H54" s="187"/>
      <c r="I54" s="194">
        <v>3529</v>
      </c>
      <c r="J54" s="198">
        <v>1830</v>
      </c>
      <c r="K54" s="187"/>
      <c r="L54" s="194">
        <v>159728</v>
      </c>
      <c r="M54" s="625">
        <f>I54+J54+L54</f>
        <v>165087</v>
      </c>
    </row>
    <row r="55" spans="1:13" hidden="1">
      <c r="A55" s="624" t="s">
        <v>126</v>
      </c>
      <c r="B55" s="186"/>
      <c r="C55" s="187"/>
      <c r="D55" s="194"/>
      <c r="E55" s="194"/>
      <c r="F55" s="187"/>
      <c r="G55" s="194"/>
      <c r="H55" s="187"/>
      <c r="I55" s="194">
        <v>0</v>
      </c>
      <c r="J55" s="198">
        <v>0</v>
      </c>
      <c r="K55" s="199"/>
      <c r="L55" s="194">
        <v>0</v>
      </c>
      <c r="M55" s="625">
        <f>I55+J55+L55</f>
        <v>0</v>
      </c>
    </row>
    <row r="56" spans="1:13">
      <c r="A56" s="626" t="s">
        <v>355</v>
      </c>
      <c r="B56" s="195"/>
      <c r="C56" s="202"/>
      <c r="D56" s="197">
        <f>+D53+D54</f>
        <v>0</v>
      </c>
      <c r="E56" s="201"/>
      <c r="F56" s="201"/>
      <c r="G56" s="201"/>
      <c r="H56" s="201"/>
      <c r="I56" s="197">
        <f>+I53+I54</f>
        <v>15668</v>
      </c>
      <c r="J56" s="197">
        <f t="shared" ref="J56:M56" si="1">+J53+J54</f>
        <v>12875</v>
      </c>
      <c r="K56" s="197">
        <f t="shared" si="1"/>
        <v>0</v>
      </c>
      <c r="L56" s="197">
        <f t="shared" si="1"/>
        <v>739556</v>
      </c>
      <c r="M56" s="627">
        <f t="shared" si="1"/>
        <v>768099</v>
      </c>
    </row>
    <row r="57" spans="1:13" hidden="1">
      <c r="A57" s="621"/>
      <c r="B57" s="186"/>
      <c r="C57" s="187"/>
      <c r="D57" s="194"/>
      <c r="E57" s="194"/>
      <c r="F57" s="187"/>
      <c r="G57" s="194"/>
      <c r="H57" s="187"/>
      <c r="I57" s="316"/>
      <c r="J57" s="317"/>
      <c r="K57" s="318"/>
      <c r="L57" s="316"/>
      <c r="M57" s="629"/>
    </row>
    <row r="58" spans="1:13" hidden="1">
      <c r="A58" s="624"/>
      <c r="B58" s="186"/>
      <c r="C58" s="187"/>
      <c r="D58" s="194"/>
      <c r="E58" s="194"/>
      <c r="F58" s="187"/>
      <c r="G58" s="194"/>
      <c r="H58" s="187"/>
      <c r="I58" s="204"/>
      <c r="J58" s="205"/>
      <c r="K58" s="206"/>
      <c r="L58" s="204"/>
      <c r="M58" s="630"/>
    </row>
    <row r="59" spans="1:13" hidden="1">
      <c r="A59" s="624"/>
      <c r="B59" s="186"/>
      <c r="C59" s="187"/>
      <c r="D59" s="194"/>
      <c r="E59" s="194"/>
      <c r="F59" s="187"/>
      <c r="G59" s="194"/>
      <c r="H59" s="187"/>
      <c r="I59" s="194"/>
      <c r="J59" s="198"/>
      <c r="K59" s="187"/>
      <c r="L59" s="194"/>
      <c r="M59" s="625"/>
    </row>
    <row r="60" spans="1:13" hidden="1">
      <c r="A60" s="631" t="s">
        <v>371</v>
      </c>
      <c r="B60" s="186"/>
      <c r="C60" s="187"/>
      <c r="D60" s="194">
        <f t="shared" ref="D60:M60" si="2">D10-D38</f>
        <v>0</v>
      </c>
      <c r="E60" s="194">
        <f t="shared" si="2"/>
        <v>0</v>
      </c>
      <c r="F60" s="194">
        <f t="shared" si="2"/>
        <v>0</v>
      </c>
      <c r="G60" s="194">
        <f t="shared" si="2"/>
        <v>0</v>
      </c>
      <c r="H60" s="194">
        <f t="shared" si="2"/>
        <v>0</v>
      </c>
      <c r="I60" s="194">
        <f t="shared" si="2"/>
        <v>24052</v>
      </c>
      <c r="J60" s="194">
        <f t="shared" si="2"/>
        <v>16612</v>
      </c>
      <c r="K60" s="194">
        <f t="shared" si="2"/>
        <v>0</v>
      </c>
      <c r="L60" s="194">
        <f t="shared" si="2"/>
        <v>1079552</v>
      </c>
      <c r="M60" s="632">
        <f t="shared" si="2"/>
        <v>1120216</v>
      </c>
    </row>
    <row r="61" spans="1:13" hidden="1">
      <c r="A61" s="631" t="s">
        <v>370</v>
      </c>
      <c r="B61" s="186"/>
      <c r="C61" s="187"/>
      <c r="D61" s="207">
        <f t="shared" ref="D61:M61" si="3">D17-D45</f>
        <v>0</v>
      </c>
      <c r="E61" s="207">
        <f t="shared" si="3"/>
        <v>0</v>
      </c>
      <c r="F61" s="207">
        <f t="shared" si="3"/>
        <v>0</v>
      </c>
      <c r="G61" s="207">
        <f t="shared" si="3"/>
        <v>0</v>
      </c>
      <c r="H61" s="207">
        <f t="shared" si="3"/>
        <v>0</v>
      </c>
      <c r="I61" s="207">
        <f t="shared" si="3"/>
        <v>16927</v>
      </c>
      <c r="J61" s="207">
        <f t="shared" si="3"/>
        <v>8294</v>
      </c>
      <c r="K61" s="207">
        <f t="shared" si="3"/>
        <v>0</v>
      </c>
      <c r="L61" s="207">
        <f t="shared" si="3"/>
        <v>734492</v>
      </c>
      <c r="M61" s="633">
        <f t="shared" si="3"/>
        <v>759713</v>
      </c>
    </row>
    <row r="62" spans="1:13">
      <c r="A62" s="624" t="s">
        <v>134</v>
      </c>
      <c r="B62" s="186"/>
      <c r="C62" s="187"/>
      <c r="D62" s="194"/>
      <c r="E62" s="194"/>
      <c r="F62" s="187"/>
      <c r="G62" s="194"/>
      <c r="H62" s="187"/>
      <c r="I62" s="194">
        <v>2484</v>
      </c>
      <c r="J62" s="198">
        <v>1228</v>
      </c>
      <c r="K62" s="187"/>
      <c r="L62" s="194">
        <v>108674</v>
      </c>
      <c r="M62" s="625">
        <f>I62+J62+L62</f>
        <v>112386</v>
      </c>
    </row>
    <row r="63" spans="1:13">
      <c r="A63" s="626" t="s">
        <v>379</v>
      </c>
      <c r="B63" s="195"/>
      <c r="C63" s="202"/>
      <c r="D63" s="197">
        <f>+D60+D61</f>
        <v>0</v>
      </c>
      <c r="E63" s="201"/>
      <c r="F63" s="201"/>
      <c r="G63" s="201"/>
      <c r="H63" s="201"/>
      <c r="I63" s="197">
        <f>I56+I62</f>
        <v>18152</v>
      </c>
      <c r="J63" s="197">
        <f t="shared" ref="J63:M63" si="4">J56+J62</f>
        <v>14103</v>
      </c>
      <c r="K63" s="197">
        <f t="shared" si="4"/>
        <v>0</v>
      </c>
      <c r="L63" s="197">
        <f t="shared" si="4"/>
        <v>848230</v>
      </c>
      <c r="M63" s="627">
        <f t="shared" si="4"/>
        <v>880485</v>
      </c>
    </row>
    <row r="64" spans="1:13">
      <c r="A64" s="631" t="s">
        <v>372</v>
      </c>
      <c r="B64" s="186"/>
      <c r="C64" s="187"/>
      <c r="D64" s="207">
        <f t="shared" ref="D64:M64" si="5">D25-D53</f>
        <v>18005000</v>
      </c>
      <c r="E64" s="207">
        <f t="shared" si="5"/>
        <v>0</v>
      </c>
      <c r="F64" s="207">
        <f t="shared" si="5"/>
        <v>0</v>
      </c>
      <c r="G64" s="207">
        <f t="shared" si="5"/>
        <v>0</v>
      </c>
      <c r="H64" s="207">
        <f t="shared" si="5"/>
        <v>0</v>
      </c>
      <c r="I64" s="207">
        <f t="shared" si="5"/>
        <v>11913</v>
      </c>
      <c r="J64" s="207">
        <f t="shared" si="5"/>
        <v>5567</v>
      </c>
      <c r="K64" s="207">
        <f t="shared" si="5"/>
        <v>0</v>
      </c>
      <c r="L64" s="207">
        <f t="shared" si="5"/>
        <v>499724</v>
      </c>
      <c r="M64" s="633">
        <f t="shared" si="5"/>
        <v>18522204</v>
      </c>
    </row>
    <row r="65" spans="1:13">
      <c r="A65" s="631" t="s">
        <v>356</v>
      </c>
      <c r="B65" s="208"/>
      <c r="C65" s="209"/>
      <c r="D65" s="197">
        <f t="shared" ref="D65:M65" si="6">D33-D56</f>
        <v>18005000</v>
      </c>
      <c r="E65" s="197">
        <f t="shared" si="6"/>
        <v>0</v>
      </c>
      <c r="F65" s="197">
        <f t="shared" si="6"/>
        <v>0</v>
      </c>
      <c r="G65" s="197">
        <f t="shared" si="6"/>
        <v>0</v>
      </c>
      <c r="H65" s="197">
        <f t="shared" si="6"/>
        <v>0</v>
      </c>
      <c r="I65" s="197">
        <f t="shared" si="6"/>
        <v>8384</v>
      </c>
      <c r="J65" s="197">
        <f t="shared" si="6"/>
        <v>3737</v>
      </c>
      <c r="K65" s="197">
        <f t="shared" si="6"/>
        <v>0</v>
      </c>
      <c r="L65" s="197">
        <f t="shared" si="6"/>
        <v>339996</v>
      </c>
      <c r="M65" s="627">
        <f t="shared" si="6"/>
        <v>18357117</v>
      </c>
    </row>
    <row r="66" spans="1:13">
      <c r="A66" s="631" t="s">
        <v>378</v>
      </c>
      <c r="B66" s="208"/>
      <c r="C66" s="209"/>
      <c r="D66" s="197">
        <f>D36-D63</f>
        <v>18005000</v>
      </c>
      <c r="E66" s="197">
        <f>E35-E57</f>
        <v>0</v>
      </c>
      <c r="F66" s="197">
        <f>F35-F57</f>
        <v>0</v>
      </c>
      <c r="G66" s="197">
        <f>G35-G57</f>
        <v>0</v>
      </c>
      <c r="H66" s="197">
        <f>H35-H57</f>
        <v>0</v>
      </c>
      <c r="I66" s="197">
        <f t="shared" ref="I66:M66" si="7">I36-I63</f>
        <v>5900</v>
      </c>
      <c r="J66" s="197">
        <f t="shared" si="7"/>
        <v>2509</v>
      </c>
      <c r="K66" s="197">
        <f t="shared" si="7"/>
        <v>0</v>
      </c>
      <c r="L66" s="197">
        <f t="shared" si="7"/>
        <v>231322</v>
      </c>
      <c r="M66" s="627">
        <f t="shared" si="7"/>
        <v>18244731</v>
      </c>
    </row>
    <row r="67" spans="1:13" ht="15.75" thickBot="1">
      <c r="A67" s="634"/>
      <c r="B67" s="635"/>
      <c r="C67" s="636"/>
      <c r="D67" s="636"/>
      <c r="E67" s="636"/>
      <c r="F67" s="636"/>
      <c r="G67" s="636"/>
      <c r="H67" s="636"/>
      <c r="I67" s="636"/>
      <c r="J67" s="636"/>
      <c r="K67" s="636"/>
      <c r="L67" s="636"/>
      <c r="M67" s="637"/>
    </row>
  </sheetData>
  <mergeCells count="4">
    <mergeCell ref="A1:M1"/>
    <mergeCell ref="A4:M4"/>
    <mergeCell ref="L6:M6"/>
    <mergeCell ref="A2:M2"/>
  </mergeCells>
  <pageMargins left="0.7" right="0.7" top="0.75" bottom="0.75" header="0.3" footer="0.3"/>
  <pageSetup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BS</vt:lpstr>
      <vt:lpstr>PL</vt:lpstr>
      <vt:lpstr>CFS</vt:lpstr>
      <vt:lpstr>SOCE</vt:lpstr>
      <vt:lpstr>SC</vt:lpstr>
      <vt:lpstr>Reserve</vt:lpstr>
      <vt:lpstr>PL Schedules</vt:lpstr>
      <vt:lpstr>BS Schedules</vt:lpstr>
      <vt:lpstr>PPE_Final</vt:lpstr>
      <vt:lpstr>Sheet1</vt:lpstr>
      <vt:lpstr>BS!aShowDirectorMasterdata</vt:lpstr>
      <vt:lpstr>BS!Print_Area</vt:lpstr>
      <vt:lpstr>'BS Schedules'!Print_Area</vt:lpstr>
      <vt:lpstr>PL!Print_Area</vt:lpstr>
      <vt:lpstr>'PL Schedules'!Print_Area</vt:lpstr>
      <vt:lpstr>Reserve!Print_Area</vt:lpstr>
      <vt:lpstr>SC!Print_Area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2020-10-16T06:33:12Z</dcterms:modified>
</cp:coreProperties>
</file>